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/>
  </bookViews>
  <sheets>
    <sheet name="Template" sheetId="1" r:id="rId1"/>
    <sheet name="Sheet1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9" i="1" l="1"/>
  <c r="U97" i="1"/>
  <c r="U102" i="1" l="1"/>
  <c r="V82" i="1"/>
  <c r="V90" i="1"/>
  <c r="V92" i="1"/>
  <c r="V93" i="1"/>
  <c r="V94" i="1"/>
  <c r="V87" i="1"/>
  <c r="V88" i="1"/>
  <c r="V81" i="1"/>
  <c r="V89" i="1"/>
  <c r="V83" i="1"/>
  <c r="V91" i="1"/>
  <c r="V84" i="1"/>
  <c r="V85" i="1"/>
  <c r="V86" i="1"/>
  <c r="V95" i="1"/>
  <c r="V80" i="1"/>
  <c r="V96" i="1"/>
  <c r="E85" i="1"/>
  <c r="E86" i="1" s="1"/>
  <c r="G53" i="1"/>
  <c r="G52" i="1"/>
  <c r="G59" i="1" s="1"/>
  <c r="G60" i="1" s="1"/>
  <c r="E37" i="1"/>
  <c r="E45" i="1" s="1"/>
  <c r="E46" i="1" s="1"/>
  <c r="E62" i="1"/>
  <c r="E68" i="1" s="1"/>
  <c r="G45" i="1"/>
  <c r="G20" i="1"/>
  <c r="G24" i="1" s="1"/>
  <c r="G35" i="1" s="1"/>
  <c r="G34" i="1"/>
  <c r="E28" i="1"/>
  <c r="E34" i="1" s="1"/>
  <c r="G21" i="1"/>
  <c r="G46" i="1"/>
  <c r="O34" i="1"/>
  <c r="O35" i="1" s="1"/>
  <c r="O20" i="1"/>
  <c r="O45" i="1"/>
  <c r="O46" i="1" s="1"/>
  <c r="O51" i="1"/>
  <c r="O59" i="1" s="1"/>
  <c r="O60" i="1" s="1"/>
  <c r="O21" i="1"/>
  <c r="G62" i="1"/>
  <c r="E23" i="1"/>
  <c r="F6" i="2"/>
  <c r="F7" i="2"/>
  <c r="F10" i="2" s="1"/>
  <c r="F8" i="2"/>
  <c r="F9" i="2"/>
  <c r="E10" i="2"/>
  <c r="D10" i="2"/>
  <c r="E20" i="1"/>
  <c r="G68" i="1"/>
  <c r="O68" i="1"/>
  <c r="P42" i="1"/>
  <c r="P24" i="1"/>
  <c r="V97" i="1" l="1"/>
  <c r="E24" i="1"/>
  <c r="E35" i="1" s="1"/>
  <c r="E52" i="1"/>
  <c r="E59" i="1" s="1"/>
  <c r="E60" i="1" s="1"/>
  <c r="E21" i="1"/>
</calcChain>
</file>

<file path=xl/sharedStrings.xml><?xml version="1.0" encoding="utf-8"?>
<sst xmlns="http://schemas.openxmlformats.org/spreadsheetml/2006/main" count="168" uniqueCount="120">
  <si>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</si>
  <si>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</si>
  <si>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</si>
  <si>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</si>
  <si>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</si>
  <si>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</si>
  <si>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</si>
  <si>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</si>
  <si>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4) IRS</t>
  </si>
  <si>
    <t>1) GF contribution</t>
  </si>
  <si>
    <t>2) DFID</t>
  </si>
  <si>
    <t>4) AMF</t>
  </si>
  <si>
    <t>(USD, millions)</t>
  </si>
  <si>
    <t>Total of current GF Grant (2018-2020)</t>
  </si>
  <si>
    <t>Re Global Fund Grant 2018-2020</t>
  </si>
  <si>
    <t>Initial suggested split of grant by GF to CCM</t>
  </si>
  <si>
    <t>HSS</t>
  </si>
  <si>
    <t>TB/HIV combined</t>
  </si>
  <si>
    <t>Total eventual grant</t>
  </si>
  <si>
    <t>Additional amount included for 2017</t>
  </si>
  <si>
    <t>Re Global Fund Grant 2014-2016 + 2017</t>
  </si>
  <si>
    <t>(A)</t>
  </si>
  <si>
    <t>Initial suggested split of grant by GF to CCM (2014-2016)</t>
  </si>
  <si>
    <t>Total of previous GF Grant (2014-2016)</t>
  </si>
  <si>
    <t>(B)</t>
  </si>
  <si>
    <t>(C)</t>
  </si>
  <si>
    <t>5) Other - Please add organisation name</t>
  </si>
  <si>
    <t>6) Other - Please add organisation name</t>
  </si>
  <si>
    <t>(X)</t>
  </si>
  <si>
    <t>(Y)</t>
  </si>
  <si>
    <t>3) PMI</t>
  </si>
  <si>
    <t>Funders of routine distribution LLINs</t>
  </si>
  <si>
    <t>4) Other - Please add organisation name</t>
  </si>
  <si>
    <t>(D)</t>
  </si>
  <si>
    <t>(Z)</t>
  </si>
  <si>
    <t>Funders of routine distribution LLINs (2014 to 2017)</t>
  </si>
  <si>
    <t>(W)</t>
  </si>
  <si>
    <t>7) Other - Please specify</t>
  </si>
  <si>
    <t>8) Other - Please specify</t>
  </si>
  <si>
    <t>Other - Please specify</t>
  </si>
  <si>
    <t>5) OMVS</t>
  </si>
  <si>
    <t>3) ACTs and other pharmaceuticals</t>
  </si>
  <si>
    <t>5) Routine LLINs</t>
  </si>
  <si>
    <t>Information to be entered by NMCP</t>
  </si>
  <si>
    <t>Country</t>
  </si>
  <si>
    <t>6) Other - Grant actvities*</t>
  </si>
  <si>
    <t>Funders of 2017 universal coverage campaign (only)</t>
  </si>
  <si>
    <t>Total budget for 2017 universal coverage campaign (only)</t>
  </si>
  <si>
    <t>UGANDA</t>
  </si>
  <si>
    <t>Funders of 2020 universal coverage campaign (only)</t>
  </si>
  <si>
    <t>Budget</t>
  </si>
  <si>
    <t>Actual</t>
  </si>
  <si>
    <t>7) Other - contingency</t>
  </si>
  <si>
    <t>Country Funding - Overview information that forms part of the application to AMF for funding</t>
  </si>
  <si>
    <t>Current Funding Gap</t>
  </si>
  <si>
    <t>Eventual Funding Gap</t>
  </si>
  <si>
    <t>Total budget for 2020 universal coverage campaign (only)</t>
  </si>
  <si>
    <t>Costed Extension - Malaria</t>
  </si>
  <si>
    <t>Other - (HIV: Adolescent girls and young women)</t>
  </si>
  <si>
    <t>6) Other - Grant actvities* - Breakdown</t>
  </si>
  <si>
    <t>* We may request further breakdown information if this is a significant cost</t>
  </si>
  <si>
    <t>(A)=(B)?</t>
  </si>
  <si>
    <t>Check</t>
  </si>
  <si>
    <t>(E)</t>
  </si>
  <si>
    <t>(C)=(E)?</t>
  </si>
  <si>
    <t>(F)</t>
  </si>
  <si>
    <t>(G)</t>
  </si>
  <si>
    <t>(H)</t>
  </si>
  <si>
    <t>(S)</t>
  </si>
  <si>
    <t>(T)</t>
  </si>
  <si>
    <t>(U)</t>
  </si>
  <si>
    <t>(V)</t>
  </si>
  <si>
    <t>(G)=(D)?</t>
  </si>
  <si>
    <t>(I)</t>
  </si>
  <si>
    <t>(J)</t>
  </si>
  <si>
    <t>(J)=(H)?</t>
  </si>
  <si>
    <t>(F)=(I)?</t>
  </si>
  <si>
    <t>(R)</t>
  </si>
  <si>
    <t>(R)=(S)?</t>
  </si>
  <si>
    <t>(W)=(T)?</t>
  </si>
  <si>
    <t>(V)=(Y)?</t>
  </si>
  <si>
    <t>(Z)=(X)?</t>
  </si>
  <si>
    <t>(S)=(U)?</t>
  </si>
  <si>
    <t>2014-2017</t>
  </si>
  <si>
    <t>2018-2020</t>
  </si>
  <si>
    <t>Please list major categories of funding and amounts</t>
  </si>
  <si>
    <r>
      <t xml:space="preserve">5) Other - </t>
    </r>
    <r>
      <rPr>
        <b/>
        <sz val="11"/>
        <color rgb="FFFF0000"/>
        <rFont val="Calibri"/>
        <family val="2"/>
        <scheme val="minor"/>
      </rPr>
      <t>Global Fund</t>
    </r>
  </si>
  <si>
    <t>By Module - Intervention</t>
  </si>
  <si>
    <t>Vector control - Entomological monitoring</t>
  </si>
  <si>
    <t>Vector control - IEC/BCC (Vector control)</t>
  </si>
  <si>
    <t>Case management - Private sector case management</t>
  </si>
  <si>
    <t>Specific prevention interventions (SPI) - Intermittent preventive treatment (IPT) - In pregnancy</t>
  </si>
  <si>
    <t>RSSH: Human resources for health (HRH), including community health workers - Other health and community workforce intervention(s)</t>
  </si>
  <si>
    <t>RSSH: Financial management systems - Public financial management (PFM) strengthening</t>
  </si>
  <si>
    <t>RSSH: Community responses and systems - Community-based monitoring</t>
  </si>
  <si>
    <t>RSSH: Health management information systems and M&amp;E - Routine reporting</t>
  </si>
  <si>
    <t>RSSH: Health management information systems and M&amp;E - Vital registration system</t>
  </si>
  <si>
    <t>RSSH: Health management information systems and M&amp;E - Other health information systems and M&amp;E intervention(s)</t>
  </si>
  <si>
    <t>Program management - Policy, planning, coordination and management of national disease control programs</t>
  </si>
  <si>
    <t>RSSH: Procurement and supply chain management systems - Procurement strategy</t>
  </si>
  <si>
    <t>RSSH: Procurement and supply chain management systems - National product selection, registration and quality monitoring</t>
  </si>
  <si>
    <t>RSSH: Health management information systems and M&amp;E - Program and data quality</t>
  </si>
  <si>
    <t>RSSH: Integrated service delivery and quality improvement - Supportive policy and programmatic environment</t>
  </si>
  <si>
    <t>RSSH: National health strategies - National health strategies, alignment with disease-specific plans, health sector governance and financing</t>
  </si>
  <si>
    <t>Case management - Other case management intervention including trainings</t>
  </si>
  <si>
    <t>Amount</t>
  </si>
  <si>
    <t>By Cost Grouping</t>
  </si>
  <si>
    <t>1.0 Human Resources (HR)</t>
  </si>
  <si>
    <t>2.0 Travel related costs (TRC)</t>
  </si>
  <si>
    <t>3.0 External Professional services (EPS)</t>
  </si>
  <si>
    <t>6.0 Health Products - Equipment (HPE)</t>
  </si>
  <si>
    <t>10.0 Communication Material and Publications (CMP)</t>
  </si>
  <si>
    <t>The expenditure is higher because of the additional 4m LLINs procured to fill the gap in the mass campaign</t>
  </si>
  <si>
    <t>Unknown</t>
  </si>
  <si>
    <t>Other - (HIV: Programs to remove human rights-related barriers to health services)</t>
  </si>
  <si>
    <t>Amount at issue</t>
  </si>
  <si>
    <t xml:space="preserve"> Importance of GF funding for this category?</t>
  </si>
  <si>
    <t>Open Questions</t>
  </si>
  <si>
    <t>1. Requested further information re gap of</t>
  </si>
  <si>
    <t>2. Importance of funding to categories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</si>
</sst>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B616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3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9" fontId="0" fillId="0" borderId="0" xfId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ont="1" applyBorder="1"/>
    <xf numFmtId="3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/>
    <xf numFmtId="2" fontId="0" fillId="0" borderId="0" xfId="0" applyNumberFormat="1" applyFont="1" applyBorder="1" applyAlignment="1">
      <alignment horizontal="center"/>
    </xf>
    <xf numFmtId="43" fontId="0" fillId="0" borderId="0" xfId="2" applyFont="1"/>
    <xf numFmtId="43" fontId="0" fillId="0" borderId="0" xfId="0" applyNumberFormat="1"/>
    <xf numFmtId="3" fontId="2" fillId="0" borderId="0" xfId="0" applyNumberFormat="1" applyFont="1" applyBorder="1" applyAlignment="1">
      <alignment horizontal="center"/>
    </xf>
    <xf numFmtId="0" fontId="0" fillId="0" borderId="0" xfId="0" quotePrefix="1"/>
    <xf numFmtId="0" fontId="0" fillId="0" borderId="0" xfId="0" quotePrefix="1" applyAlignment="1"/>
    <xf numFmtId="0" fontId="2" fillId="0" borderId="0" xfId="0" applyFont="1" applyBorder="1" applyAlignment="1">
      <alignment horizontal="center"/>
    </xf>
    <xf numFmtId="3" fontId="0" fillId="0" borderId="5" xfId="0" applyNumberFormat="1" applyBorder="1"/>
    <xf numFmtId="3" fontId="0" fillId="0" borderId="5" xfId="0" applyNumberFormat="1" applyBorder="1" applyAlignment="1">
      <alignment wrapText="1"/>
    </xf>
    <xf numFmtId="0" fontId="0" fillId="2" borderId="0" xfId="0" applyFill="1" applyBorder="1"/>
    <xf numFmtId="0" fontId="2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/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0" fillId="6" borderId="0" xfId="0" applyFill="1" applyBorder="1"/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7" fillId="0" borderId="0" xfId="0" quotePrefix="1" applyFont="1"/>
    <xf numFmtId="0" fontId="7" fillId="0" borderId="0" xfId="0" applyFont="1"/>
    <xf numFmtId="165" fontId="0" fillId="0" borderId="0" xfId="2" applyNumberFormat="1" applyFont="1"/>
    <xf numFmtId="165" fontId="0" fillId="0" borderId="0" xfId="0" applyNumberFormat="1"/>
    <xf numFmtId="43" fontId="0" fillId="0" borderId="5" xfId="2" applyFont="1" applyBorder="1"/>
    <xf numFmtId="3" fontId="0" fillId="0" borderId="5" xfId="0" applyNumberFormat="1" applyBorder="1" applyAlignment="1">
      <alignment horizontal="center" wrapText="1"/>
    </xf>
    <xf numFmtId="164" fontId="0" fillId="0" borderId="0" xfId="0" applyNumberFormat="1"/>
    <xf numFmtId="165" fontId="0" fillId="0" borderId="0" xfId="2" applyNumberFormat="1" applyFont="1" applyAlignment="1">
      <alignment horizontal="left" indent="1"/>
    </xf>
    <xf numFmtId="165" fontId="0" fillId="0" borderId="1" xfId="2" applyNumberFormat="1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3" fillId="0" borderId="0" xfId="0" applyFont="1"/>
    <xf numFmtId="4" fontId="1" fillId="0" borderId="0" xfId="0" applyNumberFormat="1" applyFont="1"/>
    <xf numFmtId="164" fontId="8" fillId="0" borderId="3" xfId="0" applyNumberFormat="1" applyFont="1" applyBorder="1"/>
    <xf numFmtId="9" fontId="0" fillId="0" borderId="0" xfId="1" applyFont="1"/>
    <xf numFmtId="9" fontId="0" fillId="0" borderId="1" xfId="0" applyNumberFormat="1" applyBorder="1"/>
    <xf numFmtId="0" fontId="1" fillId="0" borderId="0" xfId="0" applyFont="1" applyAlignment="1">
      <alignment horizontal="right"/>
    </xf>
    <xf numFmtId="0" fontId="8" fillId="0" borderId="0" xfId="0" applyFont="1"/>
    <xf numFmtId="0" fontId="0" fillId="10" borderId="0" xfId="0" applyFill="1"/>
    <xf numFmtId="0" fontId="9" fillId="0" borderId="0" xfId="0" applyFont="1"/>
    <xf numFmtId="4" fontId="0" fillId="0" borderId="0" xfId="2" applyNumberFormat="1" applyFont="1"/>
    <xf numFmtId="4" fontId="1" fillId="0" borderId="3" xfId="0" applyNumberFormat="1" applyFont="1" applyBorder="1"/>
    <xf numFmtId="0" fontId="0" fillId="0" borderId="0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B616C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3"/>
  <sheetViews>
    <sheetView tabSelected="1" zoomScale="75" zoomScaleNormal="75" zoomScalePageLayoutView="91" workbookViewId="0">
      <selection activeCell="G77" sqref="G77"/>
    </sheetView>
  </sheetViews>
  <sheetFormatPr defaultColWidth="8.85546875" defaultRowHeight="15" x14ac:dyDescent="0.25"/>
  <cols>
    <col min="1" max="1" width="2.7109375" customWidth="1"/>
    <col min="2" max="2" width="5.5703125" customWidth="1"/>
    <col min="3" max="3" width="54.7109375" customWidth="1"/>
    <col min="4" max="4" width="0.85546875" customWidth="1"/>
    <col min="5" max="5" width="16.7109375" customWidth="1"/>
    <col min="6" max="6" width="0.85546875" customWidth="1"/>
    <col min="7" max="7" width="16.7109375" customWidth="1"/>
    <col min="8" max="8" width="2.85546875" customWidth="1"/>
    <col min="9" max="9" width="8.42578125" style="12" bestFit="1" customWidth="1"/>
    <col min="10" max="10" width="19.140625" customWidth="1"/>
    <col min="11" max="12" width="2.7109375" customWidth="1"/>
    <col min="13" max="13" width="51.28515625" customWidth="1"/>
    <col min="14" max="14" width="0.85546875" customWidth="1"/>
    <col min="15" max="15" width="16.7109375" customWidth="1"/>
    <col min="16" max="16" width="3.42578125" style="27" bestFit="1" customWidth="1"/>
    <col min="17" max="17" width="8.7109375" bestFit="1" customWidth="1"/>
    <col min="18" max="18" width="15.85546875" customWidth="1"/>
    <col min="19" max="19" width="0.85546875" customWidth="1"/>
    <col min="20" max="20" width="14.42578125" customWidth="1"/>
    <col min="21" max="21" width="24.28515625" customWidth="1"/>
    <col min="22" max="22" width="6.7109375" customWidth="1"/>
    <col min="23" max="23" width="39.42578125" customWidth="1"/>
  </cols>
  <sheetData>
    <row r="1" spans="2:18" ht="15" customHeight="1" x14ac:dyDescent="0.25"/>
    <row r="2" spans="2:18" ht="15" customHeight="1" x14ac:dyDescent="0.25">
      <c r="B2" s="86" t="s">
        <v>53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2:18" ht="15" customHeight="1" x14ac:dyDescent="0.25"/>
    <row r="4" spans="2:18" ht="15" customHeight="1" x14ac:dyDescent="0.25">
      <c r="B4" s="1" t="s">
        <v>44</v>
      </c>
      <c r="C4" s="1"/>
      <c r="I4" s="17"/>
      <c r="J4" s="53" t="s">
        <v>43</v>
      </c>
    </row>
    <row r="5" spans="2:18" ht="15" customHeight="1" x14ac:dyDescent="0.25">
      <c r="B5" s="92" t="s">
        <v>48</v>
      </c>
      <c r="C5" s="92"/>
      <c r="I5"/>
    </row>
    <row r="6" spans="2:18" ht="15" customHeight="1" x14ac:dyDescent="0.25">
      <c r="C6" s="1"/>
      <c r="I6"/>
    </row>
    <row r="7" spans="2:18" ht="15" customHeight="1" x14ac:dyDescent="0.25">
      <c r="B7" s="89" t="s">
        <v>20</v>
      </c>
      <c r="C7" s="90"/>
      <c r="D7" s="90"/>
      <c r="E7" s="90"/>
      <c r="F7" s="90"/>
      <c r="G7" s="90"/>
      <c r="H7" s="90"/>
      <c r="I7" s="90"/>
      <c r="J7" s="91"/>
      <c r="L7" s="89" t="s">
        <v>14</v>
      </c>
      <c r="M7" s="90"/>
      <c r="N7" s="90"/>
      <c r="O7" s="90"/>
      <c r="P7" s="90"/>
      <c r="Q7" s="90"/>
      <c r="R7" s="91"/>
    </row>
    <row r="8" spans="2:18" ht="15" customHeight="1" x14ac:dyDescent="0.25">
      <c r="B8" s="2"/>
      <c r="C8" s="21"/>
      <c r="D8" s="3"/>
      <c r="E8" s="3"/>
      <c r="F8" s="3"/>
      <c r="G8" s="3"/>
      <c r="H8" s="3"/>
      <c r="I8" s="24"/>
      <c r="J8" s="4"/>
      <c r="L8" s="2"/>
      <c r="M8" s="3"/>
      <c r="N8" s="3"/>
      <c r="O8" s="3"/>
      <c r="P8" s="25"/>
      <c r="Q8" s="3"/>
      <c r="R8" s="4"/>
    </row>
    <row r="9" spans="2:18" ht="15" customHeight="1" x14ac:dyDescent="0.25">
      <c r="B9" s="2"/>
      <c r="C9" s="3"/>
      <c r="D9" s="3"/>
      <c r="E9" s="40" t="s">
        <v>12</v>
      </c>
      <c r="F9" s="40"/>
      <c r="G9" s="40"/>
      <c r="H9" s="40"/>
      <c r="I9" s="54" t="s">
        <v>62</v>
      </c>
      <c r="J9" s="55"/>
      <c r="L9" s="2"/>
      <c r="M9" s="3"/>
      <c r="N9" s="3"/>
      <c r="O9" s="40" t="s">
        <v>12</v>
      </c>
      <c r="P9" s="25"/>
      <c r="Q9" s="54" t="s">
        <v>62</v>
      </c>
      <c r="R9" s="55"/>
    </row>
    <row r="10" spans="2:18" ht="15" customHeight="1" x14ac:dyDescent="0.25">
      <c r="B10" s="2"/>
      <c r="C10" s="3"/>
      <c r="D10" s="3"/>
      <c r="E10" s="40" t="s">
        <v>50</v>
      </c>
      <c r="F10" s="3"/>
      <c r="G10" s="40" t="s">
        <v>51</v>
      </c>
      <c r="H10" s="40"/>
      <c r="I10" s="13"/>
      <c r="J10" s="4"/>
      <c r="L10" s="2"/>
      <c r="M10" s="3"/>
      <c r="N10" s="3"/>
      <c r="O10" s="3"/>
      <c r="P10" s="40"/>
      <c r="Q10" s="40"/>
      <c r="R10" s="4"/>
    </row>
    <row r="11" spans="2:18" ht="15" customHeight="1" x14ac:dyDescent="0.25">
      <c r="B11" s="20">
        <v>1</v>
      </c>
      <c r="C11" s="47" t="s">
        <v>23</v>
      </c>
      <c r="D11" s="3"/>
      <c r="E11" s="17">
        <v>420990516</v>
      </c>
      <c r="F11" s="3"/>
      <c r="G11" s="17">
        <v>478738415.64999998</v>
      </c>
      <c r="H11" s="56" t="s">
        <v>21</v>
      </c>
      <c r="I11" s="34"/>
      <c r="J11" s="41"/>
      <c r="L11" s="20">
        <v>1</v>
      </c>
      <c r="M11" s="21" t="s">
        <v>13</v>
      </c>
      <c r="N11" s="3"/>
      <c r="O11" s="17">
        <v>478043197</v>
      </c>
      <c r="P11" s="58" t="s">
        <v>77</v>
      </c>
      <c r="Q11" s="3"/>
      <c r="R11" s="4"/>
    </row>
    <row r="12" spans="2:18" ht="15" customHeight="1" x14ac:dyDescent="0.25">
      <c r="B12" s="2"/>
      <c r="C12" s="48"/>
      <c r="D12" s="3"/>
      <c r="E12" s="16"/>
      <c r="F12" s="3"/>
      <c r="G12" s="16"/>
      <c r="H12" s="40"/>
      <c r="I12" s="34"/>
      <c r="J12" s="4"/>
      <c r="L12" s="20"/>
      <c r="M12" s="3"/>
      <c r="N12" s="3"/>
      <c r="O12" s="16"/>
      <c r="P12" s="40"/>
      <c r="Q12" s="40"/>
      <c r="R12" s="4"/>
    </row>
    <row r="13" spans="2:18" ht="15" customHeight="1" x14ac:dyDescent="0.25">
      <c r="B13" s="20">
        <v>2</v>
      </c>
      <c r="C13" s="47" t="s">
        <v>22</v>
      </c>
      <c r="D13" s="3"/>
      <c r="E13" s="16"/>
      <c r="F13" s="3"/>
      <c r="G13" s="16"/>
      <c r="H13" s="40"/>
      <c r="I13" s="34"/>
      <c r="J13" s="4"/>
      <c r="L13" s="20">
        <v>2</v>
      </c>
      <c r="M13" s="21" t="s">
        <v>15</v>
      </c>
      <c r="N13" s="3"/>
      <c r="O13" s="16"/>
      <c r="P13" s="40"/>
      <c r="Q13" s="40"/>
      <c r="R13" s="4"/>
    </row>
    <row r="14" spans="2:18" ht="15" customHeight="1" x14ac:dyDescent="0.25">
      <c r="B14" s="2"/>
      <c r="C14" s="49" t="s">
        <v>0</v>
      </c>
      <c r="D14" s="3"/>
      <c r="E14" s="17">
        <v>245349423</v>
      </c>
      <c r="F14" s="3"/>
      <c r="G14" s="17">
        <v>272552349</v>
      </c>
      <c r="H14" s="40"/>
      <c r="I14" s="34"/>
      <c r="J14" s="41"/>
      <c r="L14" s="20"/>
      <c r="M14" s="5" t="s">
        <v>0</v>
      </c>
      <c r="N14" s="3"/>
      <c r="O14" s="17">
        <v>255632244</v>
      </c>
      <c r="P14" s="40"/>
      <c r="Q14" s="40"/>
      <c r="R14" s="4"/>
    </row>
    <row r="15" spans="2:18" ht="15" customHeight="1" x14ac:dyDescent="0.25">
      <c r="B15" s="2"/>
      <c r="C15" s="49" t="s">
        <v>2</v>
      </c>
      <c r="D15" s="3"/>
      <c r="E15" s="17">
        <v>142059768</v>
      </c>
      <c r="F15" s="3"/>
      <c r="G15" s="17">
        <v>166230122.65000001</v>
      </c>
      <c r="H15" s="40"/>
      <c r="I15" s="13"/>
      <c r="J15" s="41"/>
      <c r="L15" s="20"/>
      <c r="M15" s="5" t="s">
        <v>2</v>
      </c>
      <c r="N15" s="3"/>
      <c r="O15" s="17">
        <v>191909031</v>
      </c>
      <c r="P15" s="40"/>
      <c r="Q15" s="40"/>
      <c r="R15" s="4"/>
    </row>
    <row r="16" spans="2:18" ht="15" customHeight="1" x14ac:dyDescent="0.25">
      <c r="B16" s="2"/>
      <c r="C16" s="49" t="s">
        <v>1</v>
      </c>
      <c r="D16" s="3"/>
      <c r="E16" s="17">
        <v>23228582</v>
      </c>
      <c r="F16" s="3"/>
      <c r="G16" s="17">
        <v>20295584</v>
      </c>
      <c r="H16" s="40"/>
      <c r="I16" s="13"/>
      <c r="J16" s="4"/>
      <c r="L16" s="20"/>
      <c r="M16" s="5" t="s">
        <v>1</v>
      </c>
      <c r="N16" s="3"/>
      <c r="O16" s="17">
        <v>21101922</v>
      </c>
      <c r="P16" s="40"/>
      <c r="Q16" s="40"/>
      <c r="R16" s="4"/>
    </row>
    <row r="17" spans="2:18" ht="15" customHeight="1" x14ac:dyDescent="0.25">
      <c r="B17" s="2"/>
      <c r="C17" s="49" t="s">
        <v>16</v>
      </c>
      <c r="D17" s="3"/>
      <c r="E17" s="17">
        <v>10352743</v>
      </c>
      <c r="F17" s="3"/>
      <c r="G17" s="17">
        <v>19660360</v>
      </c>
      <c r="H17" s="40"/>
      <c r="I17" s="13"/>
      <c r="J17" s="4"/>
      <c r="L17" s="20"/>
      <c r="M17" s="5" t="s">
        <v>16</v>
      </c>
      <c r="N17" s="3"/>
      <c r="O17" s="17"/>
      <c r="P17" s="40"/>
      <c r="Q17" s="40"/>
      <c r="R17" s="4"/>
    </row>
    <row r="18" spans="2:18" ht="15" customHeight="1" x14ac:dyDescent="0.25">
      <c r="B18" s="2"/>
      <c r="C18" s="48" t="s">
        <v>39</v>
      </c>
      <c r="D18" s="3"/>
      <c r="E18" s="17"/>
      <c r="F18" s="3"/>
      <c r="G18" s="17"/>
      <c r="H18" s="40"/>
      <c r="I18" s="13"/>
      <c r="J18" s="4"/>
      <c r="L18" s="20"/>
      <c r="M18" s="73" t="s">
        <v>114</v>
      </c>
      <c r="N18" s="3"/>
      <c r="O18" s="17">
        <v>4400000</v>
      </c>
      <c r="P18" s="40"/>
      <c r="Q18" s="40"/>
      <c r="R18" s="4"/>
    </row>
    <row r="19" spans="2:18" ht="15" customHeight="1" x14ac:dyDescent="0.25">
      <c r="B19" s="2"/>
      <c r="C19" s="48" t="s">
        <v>39</v>
      </c>
      <c r="D19" s="3"/>
      <c r="E19" s="17"/>
      <c r="F19" s="3"/>
      <c r="G19" s="17"/>
      <c r="H19" s="40"/>
      <c r="I19" s="13"/>
      <c r="J19" s="41"/>
      <c r="L19" s="20"/>
      <c r="M19" s="3" t="s">
        <v>58</v>
      </c>
      <c r="N19" s="3"/>
      <c r="O19" s="17">
        <v>5000000</v>
      </c>
      <c r="P19" s="40"/>
      <c r="Q19" s="40"/>
      <c r="R19" s="4"/>
    </row>
    <row r="20" spans="2:18" ht="15" customHeight="1" thickBot="1" x14ac:dyDescent="0.3">
      <c r="B20" s="2"/>
      <c r="C20" s="49" t="s">
        <v>5</v>
      </c>
      <c r="D20" s="3"/>
      <c r="E20" s="19">
        <f>IF(SUM(E14:E19)=0,"",SUM(E14:E19))</f>
        <v>420990516</v>
      </c>
      <c r="F20" s="3"/>
      <c r="G20" s="19">
        <f>IF(SUM(G14:G19)=0,"",SUM(G14:G19))</f>
        <v>478738415.64999998</v>
      </c>
      <c r="H20" s="57" t="s">
        <v>24</v>
      </c>
      <c r="J20" s="4"/>
      <c r="L20" s="20"/>
      <c r="M20" s="5" t="s">
        <v>5</v>
      </c>
      <c r="N20" s="3"/>
      <c r="O20" s="19">
        <f>SUM(O14:O19)</f>
        <v>478043197</v>
      </c>
      <c r="P20" s="58" t="s">
        <v>68</v>
      </c>
      <c r="Q20" s="13"/>
      <c r="R20" s="4"/>
    </row>
    <row r="21" spans="2:18" ht="15" customHeight="1" x14ac:dyDescent="0.25">
      <c r="B21" s="2"/>
      <c r="C21" s="49"/>
      <c r="D21" s="3"/>
      <c r="E21" s="13" t="str">
        <f>IF(E11=0,"",IF(E20=E11,"Yes","Not equal"))</f>
        <v>Yes</v>
      </c>
      <c r="F21" s="3"/>
      <c r="G21" s="13" t="str">
        <f>IF(G11=0,"",IF(G20=G11,"Yes","Not equal"))</f>
        <v>Yes</v>
      </c>
      <c r="H21" s="44"/>
      <c r="I21" s="5" t="s">
        <v>61</v>
      </c>
      <c r="J21" s="41"/>
      <c r="L21" s="20"/>
      <c r="M21" s="5"/>
      <c r="N21" s="3"/>
      <c r="O21" s="13" t="str">
        <f>IF(O11=0,"",IF(O20-O11&lt;1,"Yes","Not equal"))</f>
        <v>Yes</v>
      </c>
      <c r="P21" s="25"/>
      <c r="Q21" s="5" t="s">
        <v>78</v>
      </c>
      <c r="R21" s="4"/>
    </row>
    <row r="22" spans="2:18" ht="15" customHeight="1" x14ac:dyDescent="0.25">
      <c r="B22" s="2"/>
      <c r="C22" s="49"/>
      <c r="D22" s="3"/>
      <c r="E22" s="18"/>
      <c r="F22" s="3"/>
      <c r="G22" s="3"/>
      <c r="H22" s="11"/>
      <c r="I22" s="14"/>
      <c r="J22" s="41"/>
      <c r="L22" s="20"/>
      <c r="M22" s="5"/>
      <c r="N22" s="3"/>
      <c r="O22" s="18"/>
      <c r="P22" s="11"/>
      <c r="Q22" s="11"/>
      <c r="R22" s="10"/>
    </row>
    <row r="23" spans="2:18" ht="15" customHeight="1" x14ac:dyDescent="0.25">
      <c r="B23" s="2"/>
      <c r="C23" s="49" t="s">
        <v>19</v>
      </c>
      <c r="D23" s="3"/>
      <c r="E23" s="17">
        <f>42238483+36623979</f>
        <v>78862462</v>
      </c>
      <c r="F23" s="3"/>
      <c r="G23" s="17"/>
      <c r="H23" s="11"/>
      <c r="I23" s="14"/>
      <c r="J23" s="4"/>
      <c r="L23" s="20"/>
      <c r="M23" s="5"/>
      <c r="N23" s="5"/>
      <c r="O23" s="5"/>
      <c r="P23" s="11"/>
      <c r="Q23" s="11"/>
      <c r="R23" s="10"/>
    </row>
    <row r="24" spans="2:18" ht="15" customHeight="1" thickBot="1" x14ac:dyDescent="0.3">
      <c r="B24" s="2"/>
      <c r="C24" s="49" t="s">
        <v>18</v>
      </c>
      <c r="D24" s="3"/>
      <c r="E24" s="19">
        <f>IF(E20="","",IF((E20+E23)=0,"",E20+E23))</f>
        <v>499852978</v>
      </c>
      <c r="F24" s="3"/>
      <c r="G24" s="19">
        <f>IF(G20="","",IF((G20+G23)=0,"",G20+G23))</f>
        <v>478738415.64999998</v>
      </c>
      <c r="H24" s="58" t="s">
        <v>25</v>
      </c>
      <c r="I24" s="14"/>
      <c r="J24" s="41"/>
      <c r="L24" s="20"/>
      <c r="M24" s="5"/>
      <c r="N24" s="5"/>
      <c r="O24" s="5"/>
      <c r="P24" s="13" t="str">
        <f>IF(N11=0,"",IF(N24=N11,"Yes","Not equal"))</f>
        <v/>
      </c>
      <c r="Q24" s="3"/>
      <c r="R24" s="4"/>
    </row>
    <row r="25" spans="2:18" ht="15" customHeight="1" x14ac:dyDescent="0.25">
      <c r="B25" s="2"/>
      <c r="C25" s="48"/>
      <c r="D25" s="3"/>
      <c r="E25" s="16"/>
      <c r="F25" s="3"/>
      <c r="G25" s="3"/>
      <c r="H25" s="40"/>
      <c r="I25" s="13"/>
      <c r="J25" s="41"/>
      <c r="L25" s="20"/>
      <c r="M25" s="3"/>
      <c r="N25" s="3"/>
      <c r="O25" s="16"/>
      <c r="P25" s="40"/>
      <c r="Q25" s="40"/>
      <c r="R25" s="4"/>
    </row>
    <row r="26" spans="2:18" ht="15" customHeight="1" x14ac:dyDescent="0.25">
      <c r="B26" s="20">
        <v>3</v>
      </c>
      <c r="C26" s="47" t="s">
        <v>3</v>
      </c>
      <c r="D26" s="3"/>
      <c r="E26" s="16"/>
      <c r="F26" s="3"/>
      <c r="G26" s="3"/>
      <c r="H26" s="40"/>
      <c r="I26" s="13"/>
      <c r="J26" s="41"/>
      <c r="L26" s="20">
        <v>3</v>
      </c>
      <c r="M26" s="21" t="s">
        <v>3</v>
      </c>
      <c r="N26" s="3"/>
      <c r="O26" s="16"/>
      <c r="P26" s="40"/>
      <c r="Q26" s="40"/>
      <c r="R26" s="4"/>
    </row>
    <row r="27" spans="2:18" ht="15" customHeight="1" x14ac:dyDescent="0.25">
      <c r="B27" s="2"/>
      <c r="C27" s="49" t="s">
        <v>0</v>
      </c>
      <c r="D27" s="3"/>
      <c r="E27" s="17">
        <v>272652349</v>
      </c>
      <c r="F27" s="3"/>
      <c r="G27" s="17">
        <v>272552349</v>
      </c>
      <c r="H27" s="40"/>
      <c r="I27" s="13"/>
      <c r="J27" s="41"/>
      <c r="L27" s="20"/>
      <c r="M27" s="5" t="s">
        <v>0</v>
      </c>
      <c r="N27" s="3"/>
      <c r="O27" s="17">
        <v>265032244</v>
      </c>
      <c r="P27" s="40"/>
      <c r="Q27" s="40"/>
      <c r="R27" s="4"/>
    </row>
    <row r="28" spans="2:18" ht="15" customHeight="1" x14ac:dyDescent="0.25">
      <c r="B28" s="2"/>
      <c r="C28" s="49" t="s">
        <v>2</v>
      </c>
      <c r="D28" s="3"/>
      <c r="E28" s="17">
        <f>E15+42238483</f>
        <v>184298251</v>
      </c>
      <c r="F28" s="3"/>
      <c r="G28" s="17">
        <v>166230122.65000001</v>
      </c>
      <c r="H28" s="59" t="s">
        <v>33</v>
      </c>
      <c r="I28" s="13"/>
      <c r="J28" s="41"/>
      <c r="L28" s="20"/>
      <c r="M28" s="5" t="s">
        <v>2</v>
      </c>
      <c r="N28" s="3"/>
      <c r="O28" s="17">
        <v>191909031</v>
      </c>
      <c r="P28" s="59" t="s">
        <v>69</v>
      </c>
      <c r="Q28" s="40"/>
      <c r="R28" s="4"/>
    </row>
    <row r="29" spans="2:18" ht="15" customHeight="1" x14ac:dyDescent="0.25">
      <c r="B29" s="2"/>
      <c r="C29" s="49" t="s">
        <v>1</v>
      </c>
      <c r="D29" s="3"/>
      <c r="E29" s="17">
        <v>21703221</v>
      </c>
      <c r="F29" s="3"/>
      <c r="G29" s="17">
        <v>20295584</v>
      </c>
      <c r="H29" s="40"/>
      <c r="I29" s="13"/>
      <c r="J29" s="41"/>
      <c r="L29" s="20"/>
      <c r="M29" s="5" t="s">
        <v>1</v>
      </c>
      <c r="N29" s="3"/>
      <c r="O29" s="17">
        <v>21101922</v>
      </c>
      <c r="P29" s="40"/>
      <c r="Q29" s="40"/>
      <c r="R29" s="4"/>
    </row>
    <row r="30" spans="2:18" ht="15" customHeight="1" x14ac:dyDescent="0.25">
      <c r="B30" s="2"/>
      <c r="C30" s="49" t="s">
        <v>16</v>
      </c>
      <c r="D30" s="3"/>
      <c r="E30" s="17">
        <v>21199157</v>
      </c>
      <c r="F30" s="3"/>
      <c r="G30" s="17">
        <v>19660360</v>
      </c>
      <c r="H30" s="40"/>
      <c r="I30" s="13"/>
      <c r="J30" s="68"/>
      <c r="L30" s="20"/>
      <c r="M30" s="5" t="s">
        <v>16</v>
      </c>
      <c r="N30" s="3"/>
      <c r="O30" s="17"/>
      <c r="P30" s="40"/>
      <c r="Q30" s="40"/>
      <c r="R30" s="4"/>
    </row>
    <row r="31" spans="2:18" ht="15" customHeight="1" x14ac:dyDescent="0.25">
      <c r="B31" s="2"/>
      <c r="C31" s="49" t="s">
        <v>17</v>
      </c>
      <c r="D31" s="3"/>
      <c r="E31" s="17"/>
      <c r="F31" s="3"/>
      <c r="G31" s="17"/>
      <c r="H31" s="40"/>
      <c r="I31" s="13"/>
      <c r="J31" s="41"/>
      <c r="L31" s="20"/>
      <c r="M31" s="5" t="s">
        <v>17</v>
      </c>
      <c r="N31" s="3"/>
      <c r="O31" s="17"/>
      <c r="P31" s="40"/>
      <c r="Q31" s="40"/>
      <c r="R31" s="4"/>
    </row>
    <row r="32" spans="2:18" ht="15" customHeight="1" x14ac:dyDescent="0.25">
      <c r="B32" s="2"/>
      <c r="C32" s="48" t="s">
        <v>39</v>
      </c>
      <c r="D32" s="3"/>
      <c r="E32" s="17"/>
      <c r="F32" s="3"/>
      <c r="G32" s="17"/>
      <c r="H32" s="40"/>
      <c r="I32" s="13"/>
      <c r="J32" s="4"/>
      <c r="L32" s="20"/>
      <c r="M32" s="3" t="s">
        <v>39</v>
      </c>
      <c r="N32" s="3"/>
      <c r="O32" s="17"/>
      <c r="P32" s="40"/>
      <c r="Q32" s="40"/>
      <c r="R32" s="4"/>
    </row>
    <row r="33" spans="2:22" ht="15" customHeight="1" x14ac:dyDescent="0.25">
      <c r="B33" s="2"/>
      <c r="C33" s="48" t="s">
        <v>39</v>
      </c>
      <c r="D33" s="3"/>
      <c r="E33" s="17"/>
      <c r="F33" s="3"/>
      <c r="G33" s="17"/>
      <c r="H33" s="40"/>
      <c r="I33" s="13"/>
      <c r="J33" s="4"/>
      <c r="L33" s="20"/>
      <c r="M33" s="3" t="s">
        <v>39</v>
      </c>
      <c r="N33" s="3"/>
      <c r="O33" s="17"/>
      <c r="P33" s="40"/>
      <c r="Q33" s="40"/>
      <c r="R33" s="4"/>
    </row>
    <row r="34" spans="2:22" ht="15" customHeight="1" thickBot="1" x14ac:dyDescent="0.3">
      <c r="B34" s="2"/>
      <c r="C34" s="49" t="s">
        <v>5</v>
      </c>
      <c r="D34" s="3"/>
      <c r="E34" s="45">
        <f>IF(SUM(E27:E33)=0,"",SUM(E27:E33))</f>
        <v>499852978</v>
      </c>
      <c r="F34" s="3"/>
      <c r="G34" s="45">
        <f>IF(SUM(G27:G33)=0,"",SUM(G27:G33))</f>
        <v>478738415.64999998</v>
      </c>
      <c r="H34" s="58" t="s">
        <v>63</v>
      </c>
      <c r="J34" s="41"/>
      <c r="L34" s="20"/>
      <c r="M34" s="5" t="s">
        <v>5</v>
      </c>
      <c r="N34" s="3"/>
      <c r="O34" s="19">
        <f>SUM(O27:O33)</f>
        <v>478043197</v>
      </c>
      <c r="P34" s="58" t="s">
        <v>70</v>
      </c>
      <c r="Q34" s="52"/>
      <c r="R34" s="4"/>
    </row>
    <row r="35" spans="2:22" ht="15" customHeight="1" x14ac:dyDescent="0.25">
      <c r="B35" s="2"/>
      <c r="C35" s="48"/>
      <c r="D35" s="3"/>
      <c r="E35" s="14" t="str">
        <f>IF(E34=0,"",IF((((E34-E24)^2)*0.5)&lt;1,"Yes","Not equal"))</f>
        <v>Yes</v>
      </c>
      <c r="F35" s="3"/>
      <c r="G35" s="14" t="str">
        <f>IF(G34=0,"",IF((((G34-G24)^2)*0.5)&lt;1,"Yes","Not equal"))</f>
        <v>Yes</v>
      </c>
      <c r="H35" s="40"/>
      <c r="I35" s="5" t="s">
        <v>64</v>
      </c>
      <c r="J35" s="4"/>
      <c r="L35" s="20"/>
      <c r="M35" s="3"/>
      <c r="N35" s="3"/>
      <c r="O35" s="14" t="str">
        <f>IF(O34=0,"",IF((((O34-O20)^2)*0.5)&lt;1,"Yes","Not equal"))</f>
        <v>Yes</v>
      </c>
      <c r="P35" s="40"/>
      <c r="Q35" s="14" t="s">
        <v>82</v>
      </c>
      <c r="R35" s="4"/>
    </row>
    <row r="36" spans="2:22" ht="15" customHeight="1" x14ac:dyDescent="0.25">
      <c r="B36" s="20">
        <v>4</v>
      </c>
      <c r="C36" s="47" t="s">
        <v>4</v>
      </c>
      <c r="D36" s="3"/>
      <c r="E36" s="16"/>
      <c r="F36" s="3"/>
      <c r="G36" s="3"/>
      <c r="H36" s="40"/>
      <c r="I36" s="13"/>
      <c r="J36" s="4"/>
      <c r="L36" s="20">
        <v>4</v>
      </c>
      <c r="M36" s="21" t="s">
        <v>4</v>
      </c>
      <c r="N36" s="3"/>
      <c r="O36" s="16"/>
      <c r="P36" s="40"/>
      <c r="Q36" s="40"/>
      <c r="R36" s="4"/>
    </row>
    <row r="37" spans="2:22" ht="15" customHeight="1" x14ac:dyDescent="0.25">
      <c r="B37" s="2"/>
      <c r="C37" s="48" t="s">
        <v>6</v>
      </c>
      <c r="D37" s="3"/>
      <c r="E37" s="17">
        <f>60507669.37</f>
        <v>60507669.369999997</v>
      </c>
      <c r="F37" s="3"/>
      <c r="G37" s="17">
        <v>62883945</v>
      </c>
      <c r="H37" s="63" t="s">
        <v>65</v>
      </c>
      <c r="I37" s="24"/>
      <c r="J37" s="4"/>
      <c r="L37" s="20"/>
      <c r="M37" s="3" t="s">
        <v>6</v>
      </c>
      <c r="N37" s="3"/>
      <c r="O37" s="17">
        <v>73734323.540000007</v>
      </c>
      <c r="P37" s="63" t="s">
        <v>71</v>
      </c>
      <c r="Q37" s="40"/>
      <c r="R37" s="42"/>
    </row>
    <row r="38" spans="2:22" ht="15" customHeight="1" x14ac:dyDescent="0.25">
      <c r="B38" s="2"/>
      <c r="C38" s="48" t="s">
        <v>7</v>
      </c>
      <c r="D38" s="3"/>
      <c r="E38" s="17">
        <v>22168454.649999999</v>
      </c>
      <c r="F38" s="3"/>
      <c r="G38" s="17">
        <v>22168454.649999999</v>
      </c>
      <c r="H38" s="40"/>
      <c r="I38" s="24"/>
      <c r="J38" s="41"/>
      <c r="L38" s="20"/>
      <c r="M38" s="3" t="s">
        <v>7</v>
      </c>
      <c r="N38" s="3"/>
      <c r="O38" s="17">
        <v>20187666.039260764</v>
      </c>
      <c r="P38" s="40"/>
      <c r="Q38" s="40"/>
      <c r="R38" s="41"/>
    </row>
    <row r="39" spans="2:22" ht="15" customHeight="1" x14ac:dyDescent="0.25">
      <c r="B39" s="2"/>
      <c r="C39" s="48" t="s">
        <v>41</v>
      </c>
      <c r="D39" s="3"/>
      <c r="E39" s="17">
        <v>69676649.689999998</v>
      </c>
      <c r="F39" s="3"/>
      <c r="G39" s="17">
        <v>52139443</v>
      </c>
      <c r="H39" s="40"/>
      <c r="I39" s="30"/>
      <c r="J39" s="41"/>
      <c r="L39" s="20"/>
      <c r="M39" s="3" t="s">
        <v>41</v>
      </c>
      <c r="N39" s="3"/>
      <c r="O39" s="17">
        <v>72974174.975879848</v>
      </c>
      <c r="P39" s="40"/>
      <c r="Q39" s="40"/>
      <c r="R39" s="42"/>
    </row>
    <row r="40" spans="2:22" ht="15" customHeight="1" x14ac:dyDescent="0.25">
      <c r="B40" s="2"/>
      <c r="C40" s="48" t="s">
        <v>8</v>
      </c>
      <c r="D40" s="3"/>
      <c r="E40" s="17">
        <v>0</v>
      </c>
      <c r="F40" s="3"/>
      <c r="G40" s="17">
        <v>0</v>
      </c>
      <c r="H40" s="40"/>
      <c r="I40" s="24"/>
      <c r="J40" s="41"/>
      <c r="L40" s="20"/>
      <c r="M40" s="3" t="s">
        <v>8</v>
      </c>
      <c r="N40" s="3"/>
      <c r="O40" s="17">
        <v>0</v>
      </c>
      <c r="P40" s="40"/>
      <c r="Q40" s="40"/>
      <c r="R40" s="4"/>
    </row>
    <row r="41" spans="2:22" ht="15" customHeight="1" x14ac:dyDescent="0.25">
      <c r="B41" s="2"/>
      <c r="C41" s="48" t="s">
        <v>42</v>
      </c>
      <c r="D41" s="3"/>
      <c r="E41" s="17">
        <v>11443100</v>
      </c>
      <c r="F41" s="3"/>
      <c r="G41" s="17">
        <v>10222821</v>
      </c>
      <c r="H41" s="40"/>
      <c r="I41" s="24"/>
      <c r="J41" s="41"/>
      <c r="L41" s="20"/>
      <c r="M41" s="3" t="s">
        <v>42</v>
      </c>
      <c r="N41" s="3"/>
      <c r="O41" s="17">
        <v>3315679.2</v>
      </c>
      <c r="P41" s="40"/>
      <c r="Q41" s="37"/>
      <c r="R41" s="41"/>
    </row>
    <row r="42" spans="2:22" ht="15" customHeight="1" x14ac:dyDescent="0.25">
      <c r="B42" s="2"/>
      <c r="C42" s="61" t="s">
        <v>45</v>
      </c>
      <c r="D42" s="3"/>
      <c r="E42" s="17">
        <v>20502377.290000021</v>
      </c>
      <c r="F42" s="3"/>
      <c r="G42" s="17">
        <v>18815459</v>
      </c>
      <c r="H42" s="40"/>
      <c r="I42" s="30"/>
      <c r="J42" s="41"/>
      <c r="L42" s="20"/>
      <c r="M42" s="3" t="s">
        <v>45</v>
      </c>
      <c r="N42" s="3"/>
      <c r="O42" s="17">
        <v>21697187</v>
      </c>
      <c r="P42" s="13" t="str">
        <f>IF(N28=0,"",IF(N42=N28,"Yes","Not equal"))</f>
        <v/>
      </c>
      <c r="Q42" s="40"/>
      <c r="R42" s="4"/>
    </row>
    <row r="43" spans="2:22" ht="15" customHeight="1" x14ac:dyDescent="0.25">
      <c r="B43" s="2"/>
      <c r="C43" s="48" t="s">
        <v>37</v>
      </c>
      <c r="D43" s="3"/>
      <c r="E43" s="17"/>
      <c r="F43" s="3"/>
      <c r="G43" s="17"/>
      <c r="H43" s="40"/>
      <c r="I43" s="24"/>
      <c r="J43" s="41"/>
      <c r="L43" s="20"/>
      <c r="M43" s="3" t="s">
        <v>52</v>
      </c>
      <c r="N43" s="3"/>
      <c r="O43" s="17"/>
      <c r="P43" s="13"/>
      <c r="Q43" s="37"/>
      <c r="R43" s="41"/>
    </row>
    <row r="44" spans="2:22" ht="15" customHeight="1" x14ac:dyDescent="0.25">
      <c r="B44" s="2"/>
      <c r="C44" s="48" t="s">
        <v>38</v>
      </c>
      <c r="D44" s="3"/>
      <c r="E44" s="17"/>
      <c r="F44" s="3"/>
      <c r="G44" s="17"/>
      <c r="H44" s="40"/>
      <c r="I44" s="24"/>
      <c r="J44" s="41"/>
      <c r="L44" s="20"/>
      <c r="M44" s="3" t="s">
        <v>38</v>
      </c>
      <c r="N44" s="3"/>
      <c r="O44" s="17"/>
      <c r="P44" s="13"/>
      <c r="Q44" s="40"/>
      <c r="R44" s="4"/>
    </row>
    <row r="45" spans="2:22" ht="15" customHeight="1" thickBot="1" x14ac:dyDescent="0.3">
      <c r="B45" s="2"/>
      <c r="C45" s="48"/>
      <c r="D45" s="3"/>
      <c r="E45" s="31">
        <f>IF(SUM(E37:E44)=0,"",SUM(E37:E44))</f>
        <v>184298251</v>
      </c>
      <c r="F45" s="3"/>
      <c r="G45" s="31">
        <f>IF(SUM(G37:G44)=0,"",SUM(G37:G44))</f>
        <v>166230122.65000001</v>
      </c>
      <c r="H45" s="59" t="s">
        <v>66</v>
      </c>
      <c r="I45" s="32"/>
      <c r="J45" s="4"/>
      <c r="L45" s="20"/>
      <c r="M45" s="3"/>
      <c r="N45" s="3"/>
      <c r="O45" s="31">
        <f>IF(SUM(O37:O44)=0,"",SUM(O37:O44))</f>
        <v>191909030.7551406</v>
      </c>
      <c r="P45" s="59" t="s">
        <v>36</v>
      </c>
      <c r="Q45" s="52"/>
      <c r="R45" s="4"/>
      <c r="V45" s="35"/>
    </row>
    <row r="46" spans="2:22" ht="15" customHeight="1" x14ac:dyDescent="0.25">
      <c r="B46" s="2"/>
      <c r="C46" s="48"/>
      <c r="D46" s="3"/>
      <c r="E46" s="14" t="str">
        <f>IF(E45=0,"",IF((((E45-E28)^2)*0.5)&lt;1,"Yes","Not equal"))</f>
        <v>Yes</v>
      </c>
      <c r="F46" s="3"/>
      <c r="G46" s="14" t="str">
        <f>IF(G45=0,"",IF((((G45-G28)^2)*0.5)&lt;1,"Yes","Not equal"))</f>
        <v>Yes</v>
      </c>
      <c r="H46" s="13"/>
      <c r="I46" s="5" t="s">
        <v>72</v>
      </c>
      <c r="J46" s="41"/>
      <c r="L46" s="20"/>
      <c r="M46" s="3"/>
      <c r="N46" s="3"/>
      <c r="O46" s="14" t="str">
        <f>IF(O45=0,"",IF((((O45-O28)^2)*0.5)&lt;1,"Yes","Not equal"))</f>
        <v>Yes</v>
      </c>
      <c r="P46" s="13"/>
      <c r="Q46" s="5" t="s">
        <v>79</v>
      </c>
      <c r="R46" s="4"/>
      <c r="V46" s="35"/>
    </row>
    <row r="47" spans="2:22" ht="15" customHeight="1" x14ac:dyDescent="0.25">
      <c r="B47" s="2"/>
      <c r="C47" s="48"/>
      <c r="D47" s="3"/>
      <c r="E47" s="18"/>
      <c r="F47" s="3"/>
      <c r="G47" s="3"/>
      <c r="H47" s="40"/>
      <c r="I47" s="13"/>
      <c r="J47" s="4"/>
      <c r="L47" s="20"/>
      <c r="M47" s="29"/>
      <c r="N47" s="3"/>
      <c r="O47" s="18"/>
      <c r="P47" s="13"/>
      <c r="Q47" s="13"/>
      <c r="R47" s="4"/>
      <c r="V47" s="35"/>
    </row>
    <row r="48" spans="2:22" ht="15" customHeight="1" x14ac:dyDescent="0.25">
      <c r="B48" s="20">
        <v>5</v>
      </c>
      <c r="C48" s="47" t="s">
        <v>47</v>
      </c>
      <c r="D48" s="3"/>
      <c r="E48" s="17">
        <v>100547148.37</v>
      </c>
      <c r="F48" s="3"/>
      <c r="G48" s="17">
        <v>102823269</v>
      </c>
      <c r="H48" s="60" t="s">
        <v>67</v>
      </c>
      <c r="I48" s="13"/>
      <c r="J48" s="4"/>
      <c r="L48" s="20">
        <v>5</v>
      </c>
      <c r="M48" s="21" t="s">
        <v>56</v>
      </c>
      <c r="N48" s="3"/>
      <c r="O48" s="17">
        <v>107734324</v>
      </c>
      <c r="P48" s="60" t="s">
        <v>28</v>
      </c>
      <c r="Q48" s="13"/>
      <c r="R48" s="4"/>
      <c r="V48" s="36"/>
    </row>
    <row r="49" spans="2:23" ht="15" customHeight="1" x14ac:dyDescent="0.25">
      <c r="B49" s="2"/>
      <c r="C49" s="48"/>
      <c r="D49" s="3"/>
      <c r="E49" s="16"/>
      <c r="F49" s="3"/>
      <c r="G49" s="3"/>
      <c r="H49" s="40"/>
      <c r="I49" s="13"/>
      <c r="J49" s="4"/>
      <c r="L49" s="20"/>
      <c r="M49" s="3"/>
      <c r="N49" s="3"/>
      <c r="O49" s="16"/>
      <c r="P49" s="13"/>
      <c r="Q49" s="13"/>
      <c r="R49" s="4"/>
    </row>
    <row r="50" spans="2:23" ht="15" customHeight="1" x14ac:dyDescent="0.25">
      <c r="B50" s="20">
        <v>6</v>
      </c>
      <c r="C50" s="47" t="s">
        <v>46</v>
      </c>
      <c r="D50" s="3"/>
      <c r="E50" s="16"/>
      <c r="F50" s="3"/>
      <c r="G50" s="3"/>
      <c r="H50" s="40"/>
      <c r="I50" s="13"/>
      <c r="J50" s="4"/>
      <c r="L50" s="20">
        <v>6</v>
      </c>
      <c r="M50" s="21" t="s">
        <v>49</v>
      </c>
      <c r="N50" s="3"/>
      <c r="O50" s="16"/>
      <c r="P50" s="13"/>
      <c r="Q50" s="13"/>
      <c r="R50" s="4"/>
      <c r="V50" s="36"/>
    </row>
    <row r="51" spans="2:23" ht="15" customHeight="1" x14ac:dyDescent="0.25">
      <c r="B51" s="2"/>
      <c r="C51" s="48" t="s">
        <v>9</v>
      </c>
      <c r="D51" s="3"/>
      <c r="E51" s="17">
        <v>60507669.369999997</v>
      </c>
      <c r="F51" s="3"/>
      <c r="G51" s="17">
        <v>62883945</v>
      </c>
      <c r="H51" s="62" t="s">
        <v>73</v>
      </c>
      <c r="I51" s="22"/>
      <c r="J51" s="4"/>
      <c r="L51" s="20"/>
      <c r="M51" s="3" t="s">
        <v>9</v>
      </c>
      <c r="N51" s="3"/>
      <c r="O51" s="17">
        <f>O37</f>
        <v>73734323.540000007</v>
      </c>
      <c r="P51" s="62" t="s">
        <v>29</v>
      </c>
      <c r="Q51" s="22"/>
      <c r="R51" s="4"/>
    </row>
    <row r="52" spans="2:23" ht="15" customHeight="1" x14ac:dyDescent="0.25">
      <c r="B52" s="2"/>
      <c r="C52" s="48"/>
      <c r="D52" s="48"/>
      <c r="E52" s="14" t="str">
        <f>IF(E51=0,"",IF((((E51-E37)^2)*0.5)&lt;1,"Yes","Not equal"))</f>
        <v>Yes</v>
      </c>
      <c r="F52" s="48"/>
      <c r="G52" s="14" t="str">
        <f>IF(G51=0,"",IF((((G51-G37)^2)*0.5)&lt;1,"Yes","Not equal"))</f>
        <v>Yes</v>
      </c>
      <c r="H52" s="48"/>
      <c r="I52" s="5" t="s">
        <v>76</v>
      </c>
      <c r="J52" s="4"/>
      <c r="L52" s="20"/>
      <c r="M52" s="3"/>
      <c r="N52" s="3"/>
      <c r="O52" s="17"/>
      <c r="P52" s="13"/>
      <c r="Q52" s="5" t="s">
        <v>80</v>
      </c>
      <c r="R52" s="4"/>
    </row>
    <row r="53" spans="2:23" ht="15" customHeight="1" x14ac:dyDescent="0.25">
      <c r="B53" s="2"/>
      <c r="C53" s="48" t="s">
        <v>10</v>
      </c>
      <c r="D53" s="3"/>
      <c r="E53" s="17">
        <v>8115125</v>
      </c>
      <c r="F53" s="3"/>
      <c r="G53" s="17">
        <f>8115125-100155</f>
        <v>8014970</v>
      </c>
      <c r="H53" s="40"/>
      <c r="I53" s="13"/>
      <c r="J53" s="4"/>
      <c r="L53" s="20"/>
      <c r="M53" s="3" t="s">
        <v>10</v>
      </c>
      <c r="N53" s="3"/>
      <c r="O53" s="17"/>
      <c r="P53" s="13"/>
      <c r="Q53" s="13"/>
      <c r="R53" s="4"/>
    </row>
    <row r="54" spans="2:23" ht="15" customHeight="1" x14ac:dyDescent="0.25">
      <c r="B54" s="2"/>
      <c r="C54" s="48" t="s">
        <v>30</v>
      </c>
      <c r="D54" s="3"/>
      <c r="E54" s="17">
        <v>1000000</v>
      </c>
      <c r="F54" s="3"/>
      <c r="G54" s="17">
        <v>1000000</v>
      </c>
      <c r="H54" s="40"/>
      <c r="I54" s="22"/>
      <c r="J54" s="41"/>
      <c r="L54" s="20"/>
      <c r="M54" s="3" t="s">
        <v>30</v>
      </c>
      <c r="N54" s="3"/>
      <c r="O54" s="17">
        <v>4000000</v>
      </c>
      <c r="P54" s="13"/>
      <c r="Q54" s="22"/>
      <c r="R54" s="4"/>
    </row>
    <row r="55" spans="2:23" ht="15" customHeight="1" x14ac:dyDescent="0.25">
      <c r="B55" s="2"/>
      <c r="C55" s="48" t="s">
        <v>11</v>
      </c>
      <c r="D55" s="3"/>
      <c r="E55" s="17">
        <v>30924354</v>
      </c>
      <c r="F55" s="3"/>
      <c r="G55" s="17">
        <v>30924354</v>
      </c>
      <c r="H55" s="40"/>
      <c r="I55" s="22"/>
      <c r="J55" s="41"/>
      <c r="L55" s="20"/>
      <c r="M55" s="3" t="s">
        <v>11</v>
      </c>
      <c r="N55" s="3"/>
      <c r="O55" s="17"/>
      <c r="P55" s="13"/>
      <c r="Q55" s="22"/>
      <c r="R55" s="4"/>
      <c r="V55" s="33"/>
    </row>
    <row r="56" spans="2:23" ht="15" customHeight="1" x14ac:dyDescent="0.25">
      <c r="B56" s="2"/>
      <c r="C56" s="48" t="s">
        <v>86</v>
      </c>
      <c r="D56" s="3"/>
      <c r="E56" s="17"/>
      <c r="F56" s="3"/>
      <c r="G56" s="43"/>
      <c r="H56" s="40"/>
      <c r="I56" s="22"/>
      <c r="J56" s="41"/>
      <c r="L56" s="20"/>
      <c r="M56" s="3" t="s">
        <v>40</v>
      </c>
      <c r="N56" s="3"/>
      <c r="O56" s="17"/>
      <c r="P56" s="13"/>
      <c r="Q56" s="22"/>
      <c r="R56" s="4"/>
      <c r="V56" s="33"/>
      <c r="W56" s="36"/>
    </row>
    <row r="57" spans="2:23" ht="15" customHeight="1" x14ac:dyDescent="0.25">
      <c r="B57" s="2"/>
      <c r="C57" s="48" t="s">
        <v>27</v>
      </c>
      <c r="D57" s="3"/>
      <c r="E57" s="17"/>
      <c r="F57" s="3"/>
      <c r="G57" s="43"/>
      <c r="H57" s="40"/>
      <c r="I57" s="13"/>
      <c r="J57" s="41"/>
      <c r="L57" s="20"/>
      <c r="M57" s="3" t="s">
        <v>27</v>
      </c>
      <c r="N57" s="3"/>
      <c r="O57" s="17"/>
      <c r="P57" s="13"/>
      <c r="Q57" s="13"/>
      <c r="R57" s="4"/>
    </row>
    <row r="58" spans="2:23" ht="15" customHeight="1" x14ac:dyDescent="0.25">
      <c r="B58" s="2"/>
      <c r="C58" s="50" t="s">
        <v>55</v>
      </c>
      <c r="D58" s="3"/>
      <c r="E58" s="17"/>
      <c r="F58" s="3"/>
      <c r="G58" s="43"/>
      <c r="H58" s="40"/>
      <c r="I58" s="13"/>
      <c r="J58" s="4"/>
      <c r="L58" s="20"/>
      <c r="M58" s="23" t="s">
        <v>54</v>
      </c>
      <c r="N58" s="3"/>
      <c r="O58" s="17">
        <v>30000000</v>
      </c>
      <c r="P58" s="13"/>
      <c r="Q58" s="13"/>
      <c r="R58" s="4"/>
    </row>
    <row r="59" spans="2:23" ht="15" customHeight="1" thickBot="1" x14ac:dyDescent="0.3">
      <c r="B59" s="2"/>
      <c r="C59" s="48"/>
      <c r="D59" s="3"/>
      <c r="E59" s="19">
        <f>IF(SUM(E51:E58)=0,"",SUM(E51:E58))</f>
        <v>100547148.37</v>
      </c>
      <c r="F59" s="3"/>
      <c r="G59" s="19">
        <f>IF(SUM(G51:G57)=0,"",SUM(G51:G57))</f>
        <v>102823269</v>
      </c>
      <c r="H59" s="60" t="s">
        <v>74</v>
      </c>
      <c r="I59" s="13"/>
      <c r="J59" s="69" t="s">
        <v>112</v>
      </c>
      <c r="L59" s="20"/>
      <c r="M59" s="3"/>
      <c r="N59" s="3"/>
      <c r="O59" s="19">
        <f>IF(SUM(O51:O58)=0,"",SUM(O51:O58))</f>
        <v>107734323.54000001</v>
      </c>
      <c r="P59" s="60" t="s">
        <v>34</v>
      </c>
      <c r="Q59" s="13"/>
      <c r="R59" s="4"/>
      <c r="U59" s="36"/>
    </row>
    <row r="60" spans="2:23" ht="15" customHeight="1" x14ac:dyDescent="0.25">
      <c r="B60" s="2"/>
      <c r="C60" s="48"/>
      <c r="D60" s="3"/>
      <c r="E60" s="14" t="str">
        <f>IF(E59=0,"",IF((((E59-E48)^2)*0.5)&lt;1,"Yes","Not equal"))</f>
        <v>Yes</v>
      </c>
      <c r="F60" s="3"/>
      <c r="G60" s="14" t="str">
        <f>IF(G59=0,"",IF((((G59-G48)^2)*0.5)&lt;1,"Yes","Not equal"))</f>
        <v>Yes</v>
      </c>
      <c r="H60" s="40"/>
      <c r="I60" s="5" t="s">
        <v>75</v>
      </c>
      <c r="J60" s="4"/>
      <c r="L60" s="20"/>
      <c r="M60" s="3"/>
      <c r="N60" s="3"/>
      <c r="O60" s="14" t="str">
        <f>IF(O59=0,"",IF((((O59-O48)^2)*0.5)&lt;1,"Yes","Not equal"))</f>
        <v>Yes</v>
      </c>
      <c r="P60" s="25"/>
      <c r="Q60" s="5" t="s">
        <v>81</v>
      </c>
      <c r="R60" s="4"/>
      <c r="U60" s="36"/>
    </row>
    <row r="61" spans="2:23" ht="15" customHeight="1" x14ac:dyDescent="0.25">
      <c r="B61" s="20">
        <v>7</v>
      </c>
      <c r="C61" s="50" t="s">
        <v>35</v>
      </c>
      <c r="D61" s="3"/>
      <c r="E61" s="18"/>
      <c r="F61" s="3"/>
      <c r="G61" s="3"/>
      <c r="H61" s="40"/>
      <c r="I61" s="13"/>
      <c r="J61" s="4"/>
      <c r="L61" s="20">
        <v>7</v>
      </c>
      <c r="M61" s="23" t="s">
        <v>31</v>
      </c>
      <c r="N61" s="3"/>
      <c r="O61" s="18"/>
      <c r="P61" s="25"/>
      <c r="Q61" s="3"/>
      <c r="R61" s="4"/>
    </row>
    <row r="62" spans="2:23" ht="15" customHeight="1" x14ac:dyDescent="0.25">
      <c r="B62" s="2"/>
      <c r="C62" s="48" t="s">
        <v>9</v>
      </c>
      <c r="D62" s="3"/>
      <c r="E62" s="17">
        <f>18513020</f>
        <v>18513020</v>
      </c>
      <c r="F62" s="3"/>
      <c r="G62" s="17">
        <f>G41</f>
        <v>10222821</v>
      </c>
      <c r="H62" s="40"/>
      <c r="I62" s="13"/>
      <c r="J62" s="4"/>
      <c r="L62" s="20"/>
      <c r="M62" s="3" t="s">
        <v>9</v>
      </c>
      <c r="N62" s="3"/>
      <c r="O62" s="17">
        <v>3315679</v>
      </c>
      <c r="P62" s="25"/>
      <c r="Q62" s="3"/>
      <c r="R62" s="4"/>
    </row>
    <row r="63" spans="2:23" ht="15" customHeight="1" x14ac:dyDescent="0.25">
      <c r="B63" s="2"/>
      <c r="C63" s="48" t="s">
        <v>10</v>
      </c>
      <c r="D63" s="3"/>
      <c r="E63" s="17"/>
      <c r="F63" s="3"/>
      <c r="G63" s="17"/>
      <c r="H63" s="40"/>
      <c r="I63" s="13"/>
      <c r="J63" s="4"/>
      <c r="L63" s="20"/>
      <c r="M63" s="3" t="s">
        <v>10</v>
      </c>
      <c r="N63" s="3"/>
      <c r="O63" s="17"/>
      <c r="P63" s="25"/>
      <c r="Q63" s="25"/>
      <c r="R63" s="4"/>
    </row>
    <row r="64" spans="2:23" ht="15" customHeight="1" x14ac:dyDescent="0.25">
      <c r="B64" s="2"/>
      <c r="C64" s="48" t="s">
        <v>30</v>
      </c>
      <c r="D64" s="3"/>
      <c r="E64" s="17">
        <v>4289561.8175406205</v>
      </c>
      <c r="F64" s="3"/>
      <c r="G64" s="17">
        <v>4289561.8175406205</v>
      </c>
      <c r="H64" s="40"/>
      <c r="I64" s="13"/>
      <c r="J64" s="4"/>
      <c r="L64" s="20"/>
      <c r="M64" s="3" t="s">
        <v>30</v>
      </c>
      <c r="N64" s="3"/>
      <c r="O64" s="17"/>
      <c r="P64" s="25"/>
      <c r="Q64" s="25"/>
      <c r="R64" s="4"/>
    </row>
    <row r="65" spans="2:23" ht="15" customHeight="1" x14ac:dyDescent="0.25">
      <c r="B65" s="2"/>
      <c r="C65" s="48" t="s">
        <v>32</v>
      </c>
      <c r="D65" s="3"/>
      <c r="E65" s="17"/>
      <c r="F65" s="3"/>
      <c r="G65" s="43"/>
      <c r="H65" s="40"/>
      <c r="I65" s="13"/>
      <c r="J65" s="4"/>
      <c r="L65" s="20"/>
      <c r="M65" s="3" t="s">
        <v>32</v>
      </c>
      <c r="N65" s="3"/>
      <c r="O65" s="17"/>
      <c r="P65" s="25"/>
      <c r="Q65" s="25"/>
      <c r="R65" s="26"/>
    </row>
    <row r="66" spans="2:23" ht="15" customHeight="1" x14ac:dyDescent="0.25">
      <c r="B66" s="2"/>
      <c r="C66" s="48" t="s">
        <v>26</v>
      </c>
      <c r="D66" s="3"/>
      <c r="E66" s="17"/>
      <c r="F66" s="3"/>
      <c r="G66" s="43"/>
      <c r="H66" s="40"/>
      <c r="I66" s="13"/>
      <c r="J66" s="4"/>
      <c r="L66" s="20"/>
      <c r="M66" s="3" t="s">
        <v>26</v>
      </c>
      <c r="N66" s="3"/>
      <c r="O66" s="17"/>
      <c r="P66" s="25"/>
      <c r="Q66" s="25"/>
      <c r="R66" s="26"/>
    </row>
    <row r="67" spans="2:23" ht="15" customHeight="1" x14ac:dyDescent="0.25">
      <c r="B67" s="2"/>
      <c r="C67" s="48" t="s">
        <v>27</v>
      </c>
      <c r="D67" s="3"/>
      <c r="E67" s="17"/>
      <c r="F67" s="3"/>
      <c r="G67" s="43"/>
      <c r="H67" s="40"/>
      <c r="I67" s="13"/>
      <c r="J67" s="4"/>
      <c r="L67" s="20"/>
      <c r="M67" s="3" t="s">
        <v>27</v>
      </c>
      <c r="N67" s="3"/>
      <c r="O67" s="17"/>
      <c r="P67" s="25"/>
      <c r="Q67" s="25"/>
      <c r="R67" s="26"/>
    </row>
    <row r="68" spans="2:23" ht="15.75" thickBot="1" x14ac:dyDescent="0.3">
      <c r="B68" s="2"/>
      <c r="C68" s="3"/>
      <c r="D68" s="3"/>
      <c r="E68" s="19">
        <f>IF(SUM(E62:E67)=0,"",SUM(E62:E67))</f>
        <v>22802581.81754062</v>
      </c>
      <c r="F68" s="3"/>
      <c r="G68" s="19">
        <f>IF(SUM(G62:G67)=0,"",SUM(G62:G67))</f>
        <v>14512382.81754062</v>
      </c>
      <c r="H68" s="40"/>
      <c r="I68" s="13"/>
      <c r="J68" s="4"/>
      <c r="L68" s="20"/>
      <c r="M68" s="3"/>
      <c r="N68" s="3"/>
      <c r="O68" s="19">
        <f>SUM(O62:O65)</f>
        <v>3315679</v>
      </c>
      <c r="P68" s="25"/>
      <c r="Q68" s="25"/>
      <c r="R68" s="26"/>
    </row>
    <row r="69" spans="2:23" x14ac:dyDescent="0.25">
      <c r="B69" s="2"/>
      <c r="C69" s="3"/>
      <c r="D69" s="3"/>
      <c r="E69" s="18"/>
      <c r="F69" s="3"/>
      <c r="G69" s="18"/>
      <c r="H69" s="52"/>
      <c r="I69" s="13"/>
      <c r="J69" s="4"/>
      <c r="L69" s="20"/>
      <c r="M69" s="3"/>
      <c r="N69" s="3"/>
      <c r="O69" s="18"/>
      <c r="P69" s="25"/>
      <c r="Q69" s="25"/>
      <c r="R69" s="26"/>
    </row>
    <row r="70" spans="2:23" x14ac:dyDescent="0.25">
      <c r="B70" s="6"/>
      <c r="C70" s="7"/>
      <c r="D70" s="7"/>
      <c r="E70" s="7"/>
      <c r="F70" s="7"/>
      <c r="G70" s="7"/>
      <c r="H70" s="8"/>
      <c r="I70" s="15"/>
      <c r="J70" s="9"/>
      <c r="L70" s="6"/>
      <c r="M70" s="7"/>
      <c r="N70" s="7"/>
      <c r="O70" s="7"/>
      <c r="P70" s="28"/>
      <c r="Q70" s="7"/>
      <c r="R70" s="9"/>
    </row>
    <row r="72" spans="2:23" x14ac:dyDescent="0.25">
      <c r="C72" t="s">
        <v>60</v>
      </c>
      <c r="M72" s="46"/>
    </row>
    <row r="73" spans="2:23" x14ac:dyDescent="0.25">
      <c r="C73" s="39"/>
    </row>
    <row r="74" spans="2:23" x14ac:dyDescent="0.25">
      <c r="B74" s="50" t="s">
        <v>59</v>
      </c>
      <c r="C74" s="51"/>
    </row>
    <row r="75" spans="2:23" x14ac:dyDescent="0.25">
      <c r="C75" s="38"/>
    </row>
    <row r="76" spans="2:23" x14ac:dyDescent="0.25">
      <c r="C76" t="s">
        <v>85</v>
      </c>
      <c r="M76" t="s">
        <v>85</v>
      </c>
    </row>
    <row r="77" spans="2:23" x14ac:dyDescent="0.25">
      <c r="C77" s="64" t="s">
        <v>83</v>
      </c>
    </row>
    <row r="78" spans="2:23" x14ac:dyDescent="0.25">
      <c r="C78" t="s">
        <v>106</v>
      </c>
      <c r="M78" s="65" t="s">
        <v>84</v>
      </c>
    </row>
    <row r="79" spans="2:23" x14ac:dyDescent="0.25">
      <c r="C79" t="s">
        <v>107</v>
      </c>
      <c r="E79" s="71">
        <v>248160</v>
      </c>
      <c r="M79" s="1" t="s">
        <v>87</v>
      </c>
      <c r="N79" s="1"/>
      <c r="U79" s="79" t="s">
        <v>105</v>
      </c>
      <c r="W79" s="80" t="s">
        <v>116</v>
      </c>
    </row>
    <row r="80" spans="2:23" x14ac:dyDescent="0.25">
      <c r="C80" t="s">
        <v>108</v>
      </c>
      <c r="E80" s="71">
        <v>11477322.5748</v>
      </c>
      <c r="M80" t="s">
        <v>98</v>
      </c>
      <c r="N80" s="35"/>
      <c r="U80" s="83">
        <v>2785356.4033503141</v>
      </c>
      <c r="V80" s="77">
        <f t="shared" ref="V80:V96" si="0">U80/$U$97</f>
        <v>0.24233921715308715</v>
      </c>
      <c r="W80" s="81"/>
    </row>
    <row r="81" spans="3:23" x14ac:dyDescent="0.25">
      <c r="C81" t="s">
        <v>109</v>
      </c>
      <c r="E81" s="71">
        <v>1213096.2213333333</v>
      </c>
      <c r="M81" t="s">
        <v>103</v>
      </c>
      <c r="U81" s="83">
        <v>1814060.2825</v>
      </c>
      <c r="V81" s="77">
        <f t="shared" si="0"/>
        <v>0.15783184808980705</v>
      </c>
      <c r="W81" s="81"/>
    </row>
    <row r="82" spans="3:23" x14ac:dyDescent="0.25">
      <c r="C82" t="s">
        <v>110</v>
      </c>
      <c r="E82" s="71">
        <v>436790</v>
      </c>
      <c r="M82" t="s">
        <v>95</v>
      </c>
      <c r="N82" s="35"/>
      <c r="U82" s="83">
        <v>1074931.8620408161</v>
      </c>
      <c r="V82" s="77">
        <f t="shared" si="0"/>
        <v>9.352417005828996E-2</v>
      </c>
      <c r="W82" s="81"/>
    </row>
    <row r="83" spans="3:23" x14ac:dyDescent="0.25">
      <c r="C83" t="s">
        <v>111</v>
      </c>
      <c r="E83" s="71">
        <v>1775595.12</v>
      </c>
      <c r="M83" t="s">
        <v>104</v>
      </c>
      <c r="N83" s="35"/>
      <c r="U83" s="83">
        <v>848928.28571428568</v>
      </c>
      <c r="V83" s="77">
        <f t="shared" si="0"/>
        <v>7.3860787054631671E-2</v>
      </c>
      <c r="W83" s="81"/>
    </row>
    <row r="84" spans="3:23" x14ac:dyDescent="0.25">
      <c r="C84" t="s">
        <v>113</v>
      </c>
      <c r="E84" s="71">
        <v>5351413.37</v>
      </c>
      <c r="M84" t="s">
        <v>91</v>
      </c>
      <c r="N84" s="35"/>
      <c r="U84" s="83">
        <v>821652.19085714268</v>
      </c>
      <c r="V84" s="77">
        <f t="shared" si="0"/>
        <v>7.1487637440197191E-2</v>
      </c>
      <c r="W84" s="81"/>
    </row>
    <row r="85" spans="3:23" ht="15.75" thickBot="1" x14ac:dyDescent="0.3">
      <c r="E85" s="72">
        <f>SUM(E79:E84)</f>
        <v>20502377.286133334</v>
      </c>
      <c r="M85" t="s">
        <v>92</v>
      </c>
      <c r="N85" s="35"/>
      <c r="U85" s="83">
        <v>661320</v>
      </c>
      <c r="V85" s="77">
        <f t="shared" si="0"/>
        <v>5.7537976430918965E-2</v>
      </c>
      <c r="W85" s="81"/>
    </row>
    <row r="86" spans="3:23" x14ac:dyDescent="0.25">
      <c r="E86" s="85" t="str">
        <f>IF(E85=0,"",IF((((E85-E42)^2)*0.5)&lt;1,"Yes","Not equal"))</f>
        <v>Yes</v>
      </c>
      <c r="M86" t="s">
        <v>97</v>
      </c>
      <c r="N86" s="35"/>
      <c r="U86" s="83">
        <v>637534.28571428568</v>
      </c>
      <c r="V86" s="77">
        <f t="shared" si="0"/>
        <v>5.5468506479966324E-2</v>
      </c>
      <c r="W86" s="81"/>
    </row>
    <row r="87" spans="3:23" x14ac:dyDescent="0.25">
      <c r="E87" s="70"/>
      <c r="M87" t="s">
        <v>96</v>
      </c>
      <c r="N87" s="35"/>
      <c r="U87" s="83">
        <v>538590</v>
      </c>
      <c r="V87" s="77">
        <f t="shared" si="0"/>
        <v>4.6859884361471975E-2</v>
      </c>
      <c r="W87" s="81"/>
    </row>
    <row r="88" spans="3:23" x14ac:dyDescent="0.25">
      <c r="E88" s="70"/>
      <c r="M88" t="s">
        <v>88</v>
      </c>
      <c r="N88" s="35"/>
      <c r="U88" s="83">
        <v>531241.5802955667</v>
      </c>
      <c r="V88" s="77">
        <f t="shared" si="0"/>
        <v>4.6220536995963318E-2</v>
      </c>
      <c r="W88" s="81"/>
    </row>
    <row r="89" spans="3:23" x14ac:dyDescent="0.25">
      <c r="M89" t="s">
        <v>89</v>
      </c>
      <c r="N89" s="35"/>
      <c r="U89" s="83">
        <v>504590.33959183667</v>
      </c>
      <c r="V89" s="77">
        <f t="shared" si="0"/>
        <v>4.390175265636076E-2</v>
      </c>
      <c r="W89" s="81"/>
    </row>
    <row r="90" spans="3:23" x14ac:dyDescent="0.25">
      <c r="M90" t="s">
        <v>90</v>
      </c>
      <c r="N90" s="35"/>
      <c r="U90" s="83">
        <v>259642.11428571428</v>
      </c>
      <c r="V90" s="77">
        <f t="shared" si="0"/>
        <v>2.2590095343019111E-2</v>
      </c>
      <c r="W90" s="81"/>
    </row>
    <row r="91" spans="3:23" x14ac:dyDescent="0.25">
      <c r="M91" t="s">
        <v>102</v>
      </c>
      <c r="U91" s="83">
        <v>251847.54176125239</v>
      </c>
      <c r="V91" s="77">
        <f t="shared" si="0"/>
        <v>2.191193056620671E-2</v>
      </c>
      <c r="W91" s="81"/>
    </row>
    <row r="92" spans="3:23" x14ac:dyDescent="0.25">
      <c r="M92" t="s">
        <v>101</v>
      </c>
      <c r="N92" s="35"/>
      <c r="U92" s="83">
        <v>230000</v>
      </c>
      <c r="V92" s="77">
        <f t="shared" si="0"/>
        <v>2.0011090817019541E-2</v>
      </c>
      <c r="W92" s="81"/>
    </row>
    <row r="93" spans="3:23" x14ac:dyDescent="0.25">
      <c r="M93" t="s">
        <v>100</v>
      </c>
      <c r="N93" s="35"/>
      <c r="U93" s="83">
        <v>192332.57142857142</v>
      </c>
      <c r="V93" s="77">
        <f t="shared" si="0"/>
        <v>1.6733845886643655E-2</v>
      </c>
      <c r="W93" s="81"/>
    </row>
    <row r="94" spans="3:23" x14ac:dyDescent="0.25">
      <c r="M94" t="s">
        <v>94</v>
      </c>
      <c r="N94" s="35"/>
      <c r="U94" s="83">
        <v>141432</v>
      </c>
      <c r="V94" s="77">
        <f t="shared" si="0"/>
        <v>1.230525476709873E-2</v>
      </c>
      <c r="W94" s="81"/>
    </row>
    <row r="95" spans="3:23" x14ac:dyDescent="0.25">
      <c r="M95" t="s">
        <v>93</v>
      </c>
      <c r="N95" s="35"/>
      <c r="U95" s="83">
        <v>138857.14285714287</v>
      </c>
      <c r="V95" s="77">
        <f t="shared" si="0"/>
        <v>1.2081229983939748E-2</v>
      </c>
      <c r="W95" s="81"/>
    </row>
    <row r="96" spans="3:23" x14ac:dyDescent="0.25">
      <c r="M96" t="s">
        <v>99</v>
      </c>
      <c r="N96" s="35"/>
      <c r="U96" s="83">
        <v>61309.714285714283</v>
      </c>
      <c r="V96" s="77">
        <f t="shared" si="0"/>
        <v>5.3342359153780387E-3</v>
      </c>
      <c r="W96" s="81"/>
    </row>
    <row r="97" spans="13:22" ht="15.75" thickBot="1" x14ac:dyDescent="0.3">
      <c r="U97" s="84">
        <f>SUM(U80:U96)</f>
        <v>11493626.314682644</v>
      </c>
      <c r="V97" s="78">
        <f>SUM(V80:V96)</f>
        <v>0.99999999999999989</v>
      </c>
    </row>
    <row r="99" spans="13:22" x14ac:dyDescent="0.25">
      <c r="M99" t="s">
        <v>115</v>
      </c>
      <c r="U99" s="75">
        <f>O42</f>
        <v>21697187</v>
      </c>
    </row>
    <row r="101" spans="13:22" x14ac:dyDescent="0.25">
      <c r="M101" s="82" t="s">
        <v>117</v>
      </c>
    </row>
    <row r="102" spans="13:22" x14ac:dyDescent="0.25">
      <c r="M102" s="74" t="s">
        <v>118</v>
      </c>
      <c r="U102" s="76">
        <f>U99-U97</f>
        <v>10203560.685317356</v>
      </c>
    </row>
    <row r="103" spans="13:22" x14ac:dyDescent="0.25">
      <c r="M103" s="74" t="s">
        <v>119</v>
      </c>
    </row>
  </sheetData>
  <sortState ref="M80:O96">
    <sortCondition descending="1" ref="O80:O96"/>
  </sortState>
  <mergeCells count="4">
    <mergeCell ref="B2:R2"/>
    <mergeCell ref="L7:R7"/>
    <mergeCell ref="B7:J7"/>
    <mergeCell ref="B5:C5"/>
  </mergeCells>
  <conditionalFormatting sqref="B8:R70">
    <cfRule type="cellIs" dxfId="1" priority="2" operator="equal">
      <formula>"Not equal"</formula>
    </cfRule>
  </conditionalFormatting>
  <conditionalFormatting sqref="E86">
    <cfRule type="cellIs" dxfId="0" priority="1" operator="equal">
      <formula>"Not equal"</formula>
    </cfRule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F13"/>
  <sheetViews>
    <sheetView workbookViewId="0">
      <selection activeCell="D6" sqref="D6"/>
    </sheetView>
  </sheetViews>
  <sheetFormatPr defaultRowHeight="15" x14ac:dyDescent="0.25"/>
  <cols>
    <col min="4" max="4" width="14.42578125" customWidth="1"/>
    <col min="5" max="5" width="14.140625" customWidth="1"/>
    <col min="6" max="6" width="11.140625" bestFit="1" customWidth="1"/>
  </cols>
  <sheetData>
    <row r="6" spans="4:6" x14ac:dyDescent="0.25">
      <c r="D6" s="33">
        <v>161370016</v>
      </c>
      <c r="E6" s="33">
        <v>83979407</v>
      </c>
      <c r="F6" s="33">
        <f>SUM(D6:E6)</f>
        <v>245349423</v>
      </c>
    </row>
    <row r="7" spans="4:6" x14ac:dyDescent="0.25">
      <c r="D7" s="33">
        <v>16459880</v>
      </c>
      <c r="E7" s="33">
        <v>6768702</v>
      </c>
      <c r="F7" s="33">
        <f t="shared" ref="F7:F9" si="0">SUM(D7:E7)</f>
        <v>23228582</v>
      </c>
    </row>
    <row r="8" spans="4:6" x14ac:dyDescent="0.25">
      <c r="D8" s="33">
        <v>84826927</v>
      </c>
      <c r="E8" s="33">
        <v>57232841</v>
      </c>
      <c r="F8" s="33">
        <f t="shared" si="0"/>
        <v>142059768</v>
      </c>
    </row>
    <row r="9" spans="4:6" x14ac:dyDescent="0.25">
      <c r="D9" s="33">
        <v>10352743</v>
      </c>
      <c r="F9" s="33">
        <f t="shared" si="0"/>
        <v>10352743</v>
      </c>
    </row>
    <row r="10" spans="4:6" x14ac:dyDescent="0.25">
      <c r="D10" s="33">
        <f>SUM(D6:D9)</f>
        <v>273009566</v>
      </c>
      <c r="E10" s="33">
        <f>SUM(E6:E9)</f>
        <v>147980950</v>
      </c>
      <c r="F10" s="33">
        <f>SUM(F6:F9)</f>
        <v>420990516</v>
      </c>
    </row>
    <row r="13" spans="4:6" x14ac:dyDescent="0.25">
      <c r="D13" t="s">
        <v>57</v>
      </c>
      <c r="F13" s="33">
        <v>42238483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2"/>
  <sheetViews>
    <sheetView workbookViewId="0"/>
  </sheetViews>
  <sheetFormatPr defaultRowHeight="15" x14ac:dyDescent="0.25"/>
  <cols>
    <col min="3" max="3" width="23" customWidth="1"/>
    <col min="4" max="4" width="6.5703125" customWidth="1"/>
    <col min="5" max="5" width="16" customWidth="1"/>
    <col min="6" max="6" width="18.5703125" customWidth="1"/>
    <col min="7" max="7" width="14.28515625" bestFit="1" customWidth="1"/>
    <col min="9" max="9" width="14.28515625" bestFit="1" customWidth="1"/>
  </cols>
  <sheetData>
    <row r="4" spans="3:9" x14ac:dyDescent="0.25">
      <c r="D4" s="35"/>
      <c r="G4" s="35"/>
    </row>
    <row r="5" spans="3:9" x14ac:dyDescent="0.25">
      <c r="D5" s="35"/>
      <c r="G5" s="35"/>
    </row>
    <row r="6" spans="3:9" x14ac:dyDescent="0.25">
      <c r="D6" s="35"/>
    </row>
    <row r="7" spans="3:9" x14ac:dyDescent="0.25">
      <c r="D7" s="35"/>
      <c r="G7" s="35"/>
    </row>
    <row r="8" spans="3:9" x14ac:dyDescent="0.25">
      <c r="D8" s="35"/>
      <c r="G8" s="35"/>
    </row>
    <row r="9" spans="3:9" x14ac:dyDescent="0.25">
      <c r="D9" s="35"/>
    </row>
    <row r="10" spans="3:9" x14ac:dyDescent="0.25">
      <c r="D10" s="35"/>
    </row>
    <row r="11" spans="3:9" x14ac:dyDescent="0.25">
      <c r="D11" s="35"/>
      <c r="G11" s="35"/>
    </row>
    <row r="12" spans="3:9" x14ac:dyDescent="0.25">
      <c r="D12" s="35"/>
      <c r="E12" s="33"/>
      <c r="F12" s="36"/>
      <c r="G12" s="35"/>
      <c r="I12" s="36"/>
    </row>
    <row r="13" spans="3:9" x14ac:dyDescent="0.25">
      <c r="D13" s="35"/>
      <c r="E13" s="66"/>
      <c r="F13" s="66"/>
    </row>
    <row r="14" spans="3:9" x14ac:dyDescent="0.25">
      <c r="C14" s="35"/>
      <c r="F14" s="66"/>
      <c r="G14" s="35"/>
    </row>
    <row r="15" spans="3:9" x14ac:dyDescent="0.25">
      <c r="C15" s="35"/>
      <c r="F15" s="66"/>
      <c r="G15" s="35"/>
    </row>
    <row r="16" spans="3:9" x14ac:dyDescent="0.25">
      <c r="D16" s="35"/>
      <c r="E16" s="66"/>
      <c r="F16" s="66"/>
    </row>
    <row r="17" spans="4:7" x14ac:dyDescent="0.25">
      <c r="D17" s="35"/>
    </row>
    <row r="19" spans="4:7" x14ac:dyDescent="0.25">
      <c r="D19" s="35"/>
      <c r="E19" s="66"/>
    </row>
    <row r="20" spans="4:7" x14ac:dyDescent="0.25">
      <c r="D20" s="35"/>
      <c r="E20" s="66"/>
      <c r="G20" s="35"/>
    </row>
    <row r="21" spans="4:7" x14ac:dyDescent="0.25">
      <c r="E21" s="66"/>
    </row>
    <row r="23" spans="4:7" x14ac:dyDescent="0.25">
      <c r="E23" s="66"/>
    </row>
    <row r="24" spans="4:7" x14ac:dyDescent="0.25">
      <c r="E24" s="66"/>
    </row>
    <row r="25" spans="4:7" x14ac:dyDescent="0.25">
      <c r="E25" s="67"/>
    </row>
    <row r="27" spans="4:7" x14ac:dyDescent="0.25">
      <c r="D27" s="35"/>
      <c r="E27" s="36"/>
    </row>
    <row r="28" spans="4:7" x14ac:dyDescent="0.25">
      <c r="D28" s="35"/>
      <c r="E28" s="36"/>
    </row>
    <row r="29" spans="4:7" x14ac:dyDescent="0.25">
      <c r="D29" s="35"/>
      <c r="E29" s="36"/>
    </row>
    <row r="30" spans="4:7" x14ac:dyDescent="0.25">
      <c r="D30" s="35"/>
      <c r="E30" s="36"/>
    </row>
    <row r="31" spans="4:7" x14ac:dyDescent="0.25">
      <c r="D31" s="35"/>
      <c r="E31" s="36"/>
    </row>
    <row r="32" spans="4:7" x14ac:dyDescent="0.25">
      <c r="D32" s="35"/>
      <c r="E32" s="3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2019-11-25T19:11:38Z</dcterms:created>
  <dcterms:modified xsi:type="dcterms:W3CDTF">2019-11-25T19:11:43Z</dcterms:modified>
</cp:coreProperties>
</file>