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autoCompressPictures="0"/>
  <bookViews>
    <workbookView xWindow="-4815" yWindow="-21135" windowWidth="19200" windowHeight="13740" tabRatio="907"/>
  </bookViews>
  <sheets>
    <sheet name="28Oct17" sheetId="58" r:id="rId1"/>
    <sheet name="04Oct17" sheetId="57" r:id="rId2"/>
    <sheet name="06Sep17" sheetId="56" r:id="rId3"/>
    <sheet name="31Aug17" sheetId="55" r:id="rId4"/>
    <sheet name="07Aug17" sheetId="54" r:id="rId5"/>
    <sheet name="02Aug17" sheetId="53" r:id="rId6"/>
    <sheet name="07Jul17" sheetId="52" r:id="rId7"/>
    <sheet name="29Jun17" sheetId="50" r:id="rId8"/>
    <sheet name="22Jun17" sheetId="49" r:id="rId9"/>
    <sheet name="03Jun17" sheetId="51" r:id="rId10"/>
    <sheet name="24May17" sheetId="48" r:id="rId11"/>
    <sheet name="28Apr17" sheetId="47" r:id="rId12"/>
    <sheet name="10Apr17" sheetId="44" r:id="rId13"/>
    <sheet name="27Mar17" sheetId="45" r:id="rId14"/>
    <sheet name="13Mar17" sheetId="46" r:id="rId15"/>
    <sheet name="FundsStatus-Detail-$2net" sheetId="16" state="hidden" r:id="rId1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58" l="1"/>
  <c r="N12" i="58"/>
  <c r="N11" i="58"/>
  <c r="N10" i="58"/>
  <c r="N9" i="58"/>
  <c r="N6" i="58"/>
  <c r="N5" i="58"/>
  <c r="J6" i="58"/>
  <c r="G9" i="58"/>
  <c r="G7" i="58"/>
  <c r="F7" i="58"/>
  <c r="E7" i="58"/>
  <c r="P29" i="58"/>
  <c r="N29" i="58"/>
  <c r="N18" i="58"/>
  <c r="F28" i="58"/>
  <c r="G28" i="58"/>
  <c r="G25" i="58"/>
  <c r="G24" i="58"/>
  <c r="J27" i="58"/>
  <c r="J25" i="58"/>
  <c r="J24" i="58"/>
  <c r="J22" i="58"/>
  <c r="J20" i="58"/>
  <c r="J19" i="58"/>
  <c r="J55" i="58"/>
  <c r="J53" i="58"/>
  <c r="G41" i="58"/>
  <c r="V41" i="58"/>
  <c r="J41" i="58"/>
  <c r="W41" i="58"/>
  <c r="J83" i="58"/>
  <c r="N83" i="58"/>
  <c r="G83" i="58"/>
  <c r="J81" i="58"/>
  <c r="G81" i="58"/>
  <c r="J79" i="58"/>
  <c r="G79" i="58"/>
  <c r="J78" i="58"/>
  <c r="G78" i="58"/>
  <c r="J77" i="58"/>
  <c r="G77" i="58"/>
  <c r="J75" i="58"/>
  <c r="N75" i="58"/>
  <c r="G75" i="58"/>
  <c r="J74" i="58"/>
  <c r="G74" i="58"/>
  <c r="J72" i="58"/>
  <c r="G72" i="58"/>
  <c r="W64" i="58"/>
  <c r="V64" i="58"/>
  <c r="J63" i="58"/>
  <c r="G63" i="58"/>
  <c r="J62" i="58"/>
  <c r="G62" i="58"/>
  <c r="J61" i="58"/>
  <c r="G61" i="58"/>
  <c r="J60" i="58"/>
  <c r="G60" i="58"/>
  <c r="J59" i="58"/>
  <c r="G59" i="58"/>
  <c r="J58" i="58"/>
  <c r="G58" i="58"/>
  <c r="J57" i="58"/>
  <c r="G57" i="58"/>
  <c r="J52" i="58"/>
  <c r="G52" i="58"/>
  <c r="J51" i="58"/>
  <c r="G51" i="58"/>
  <c r="J50" i="58"/>
  <c r="G50" i="58"/>
  <c r="J49" i="58"/>
  <c r="G49" i="58"/>
  <c r="J48" i="58"/>
  <c r="G48" i="58"/>
  <c r="J47" i="58"/>
  <c r="W47" i="58"/>
  <c r="G47" i="58"/>
  <c r="V47" i="58"/>
  <c r="J46" i="58"/>
  <c r="G46" i="58"/>
  <c r="V46" i="58"/>
  <c r="J45" i="58"/>
  <c r="G45" i="58"/>
  <c r="V45" i="58"/>
  <c r="J40" i="58"/>
  <c r="G40" i="58"/>
  <c r="V40" i="58"/>
  <c r="J39" i="58"/>
  <c r="W39" i="58"/>
  <c r="G39" i="58"/>
  <c r="V39" i="58"/>
  <c r="J38" i="58"/>
  <c r="W38" i="58"/>
  <c r="G38" i="58"/>
  <c r="V38" i="58"/>
  <c r="J37" i="58"/>
  <c r="W37" i="58"/>
  <c r="G37" i="58"/>
  <c r="V37" i="58"/>
  <c r="J36" i="58"/>
  <c r="W36" i="58"/>
  <c r="G36" i="58"/>
  <c r="N28" i="58"/>
  <c r="N27" i="58"/>
  <c r="J26" i="58"/>
  <c r="N26" i="58"/>
  <c r="N24" i="58"/>
  <c r="L23" i="58"/>
  <c r="N23" i="58"/>
  <c r="J21" i="58"/>
  <c r="N21" i="58"/>
  <c r="N19" i="58"/>
  <c r="G12" i="58"/>
  <c r="G10" i="58"/>
  <c r="N8" i="58"/>
  <c r="N22" i="58"/>
  <c r="N52" i="58"/>
  <c r="T52" i="58"/>
  <c r="N51" i="58"/>
  <c r="T51" i="58"/>
  <c r="J64" i="58"/>
  <c r="J66" i="58"/>
  <c r="N45" i="58"/>
  <c r="N57" i="58"/>
  <c r="N78" i="58"/>
  <c r="N50" i="58"/>
  <c r="T50" i="58"/>
  <c r="N58" i="58"/>
  <c r="N62" i="58"/>
  <c r="N74" i="58"/>
  <c r="N40" i="58"/>
  <c r="N77" i="58"/>
  <c r="J42" i="58"/>
  <c r="W40" i="58"/>
  <c r="N41" i="58"/>
  <c r="N7" i="58"/>
  <c r="N36" i="58"/>
  <c r="N25" i="58"/>
  <c r="N20" i="58"/>
  <c r="N48" i="58"/>
  <c r="N59" i="58"/>
  <c r="N63" i="58"/>
  <c r="N79" i="58"/>
  <c r="W45" i="58"/>
  <c r="N37" i="58"/>
  <c r="N49" i="58"/>
  <c r="T49" i="58"/>
  <c r="T53" i="58"/>
  <c r="N60" i="58"/>
  <c r="N81" i="58"/>
  <c r="N46" i="58"/>
  <c r="N61" i="58"/>
  <c r="T61" i="58"/>
  <c r="T64" i="58"/>
  <c r="N72" i="58"/>
  <c r="W42" i="58"/>
  <c r="W46" i="58"/>
  <c r="N39" i="58"/>
  <c r="N38" i="58"/>
  <c r="V36" i="58"/>
  <c r="V42" i="58"/>
  <c r="V53" i="58"/>
  <c r="N47" i="58"/>
  <c r="T28" i="57"/>
  <c r="N53" i="58"/>
  <c r="P36" i="58"/>
  <c r="P37" i="58"/>
  <c r="P38" i="58"/>
  <c r="P39" i="58"/>
  <c r="P40" i="58"/>
  <c r="N42" i="58"/>
  <c r="N55" i="58"/>
  <c r="T66" i="58"/>
  <c r="N64" i="58"/>
  <c r="W53" i="58"/>
  <c r="W66" i="58"/>
  <c r="V66" i="58"/>
  <c r="X36" i="57"/>
  <c r="N66" i="58"/>
  <c r="P41" i="58"/>
  <c r="P45" i="58"/>
  <c r="P46" i="58"/>
  <c r="P47" i="58"/>
  <c r="P48" i="58"/>
  <c r="P49" i="58"/>
  <c r="P50" i="58"/>
  <c r="P51" i="58"/>
  <c r="P52" i="58"/>
  <c r="P57" i="58"/>
  <c r="P58" i="58"/>
  <c r="P59" i="58"/>
  <c r="P60" i="58"/>
  <c r="P62" i="58"/>
  <c r="P63" i="58"/>
  <c r="X60" i="57"/>
  <c r="X45" i="57"/>
  <c r="X44" i="57"/>
  <c r="X43" i="57"/>
  <c r="X42" i="57"/>
  <c r="X51" i="57"/>
  <c r="X40" i="57"/>
  <c r="X37" i="57"/>
  <c r="X38" i="57"/>
  <c r="X39" i="57"/>
  <c r="W60" i="57"/>
  <c r="W51" i="57"/>
  <c r="W43" i="57"/>
  <c r="W44" i="57"/>
  <c r="W45" i="57"/>
  <c r="W42" i="57"/>
  <c r="W40" i="57"/>
  <c r="W37" i="57"/>
  <c r="W38" i="57"/>
  <c r="W39" i="57"/>
  <c r="W36" i="57"/>
  <c r="P61" i="58"/>
  <c r="X62" i="57"/>
  <c r="W62" i="57"/>
  <c r="U62" i="57"/>
  <c r="U60" i="57"/>
  <c r="U57" i="57"/>
  <c r="U51" i="57"/>
  <c r="U48" i="57"/>
  <c r="U49" i="57"/>
  <c r="U50" i="57"/>
  <c r="U47" i="57"/>
  <c r="P15" i="57"/>
  <c r="J42" i="57"/>
  <c r="G42" i="57"/>
  <c r="J49" i="57"/>
  <c r="G49" i="57"/>
  <c r="J78" i="57"/>
  <c r="G78" i="57"/>
  <c r="J76" i="57"/>
  <c r="G76" i="57"/>
  <c r="J74" i="57"/>
  <c r="G74" i="57"/>
  <c r="J73" i="57"/>
  <c r="G73" i="57"/>
  <c r="J72" i="57"/>
  <c r="G72" i="57"/>
  <c r="J70" i="57"/>
  <c r="G70" i="57"/>
  <c r="J69" i="57"/>
  <c r="G69" i="57"/>
  <c r="J67" i="57"/>
  <c r="G67" i="57"/>
  <c r="J59" i="57"/>
  <c r="G59" i="57"/>
  <c r="J58" i="57"/>
  <c r="N58" i="57"/>
  <c r="G58" i="57"/>
  <c r="J57" i="57"/>
  <c r="G57" i="57"/>
  <c r="J56" i="57"/>
  <c r="G56" i="57"/>
  <c r="N56" i="57"/>
  <c r="J55" i="57"/>
  <c r="G55" i="57"/>
  <c r="J54" i="57"/>
  <c r="G54" i="57"/>
  <c r="J53" i="57"/>
  <c r="G53" i="57"/>
  <c r="J50" i="57"/>
  <c r="G50" i="57"/>
  <c r="J48" i="57"/>
  <c r="G48" i="57"/>
  <c r="J47" i="57"/>
  <c r="G47" i="57"/>
  <c r="J46" i="57"/>
  <c r="G46" i="57"/>
  <c r="J44" i="57"/>
  <c r="G44" i="57"/>
  <c r="J43" i="57"/>
  <c r="G43" i="57"/>
  <c r="J45" i="57"/>
  <c r="G45" i="57"/>
  <c r="J39" i="57"/>
  <c r="G39" i="57"/>
  <c r="J38" i="57"/>
  <c r="G38" i="57"/>
  <c r="J37" i="57"/>
  <c r="G37" i="57"/>
  <c r="J36" i="57"/>
  <c r="G36" i="57"/>
  <c r="F28" i="57"/>
  <c r="G28" i="57"/>
  <c r="N28" i="57"/>
  <c r="J27" i="57"/>
  <c r="N27" i="57"/>
  <c r="J26" i="57"/>
  <c r="N26" i="57"/>
  <c r="J25" i="57"/>
  <c r="G25" i="57"/>
  <c r="J24" i="57"/>
  <c r="G24" i="57"/>
  <c r="L23" i="57"/>
  <c r="N23" i="57"/>
  <c r="J21" i="57"/>
  <c r="N21" i="57"/>
  <c r="J19" i="57"/>
  <c r="N19" i="57"/>
  <c r="N18" i="57"/>
  <c r="G12" i="57"/>
  <c r="N12" i="57"/>
  <c r="N11" i="57"/>
  <c r="G10" i="57"/>
  <c r="N10" i="57"/>
  <c r="G9" i="57"/>
  <c r="N9" i="57"/>
  <c r="N8" i="57"/>
  <c r="G7" i="57"/>
  <c r="N7" i="57"/>
  <c r="E7" i="57"/>
  <c r="J22" i="57"/>
  <c r="N22" i="57"/>
  <c r="J6" i="57"/>
  <c r="J20" i="57"/>
  <c r="N20" i="57"/>
  <c r="N5" i="57"/>
  <c r="N42" i="57"/>
  <c r="N73" i="57"/>
  <c r="N57" i="57"/>
  <c r="N59" i="57"/>
  <c r="N72" i="57"/>
  <c r="N74" i="57"/>
  <c r="N36" i="57"/>
  <c r="N45" i="57"/>
  <c r="N47" i="57"/>
  <c r="N70" i="57"/>
  <c r="N25" i="57"/>
  <c r="N55" i="57"/>
  <c r="N38" i="57"/>
  <c r="N39" i="57"/>
  <c r="N46" i="57"/>
  <c r="N53" i="57"/>
  <c r="N54" i="57"/>
  <c r="N67" i="57"/>
  <c r="N78" i="57"/>
  <c r="N69" i="57"/>
  <c r="N43" i="57"/>
  <c r="N48" i="57"/>
  <c r="N49" i="57"/>
  <c r="N24" i="57"/>
  <c r="N44" i="57"/>
  <c r="N50" i="57"/>
  <c r="N37" i="57"/>
  <c r="N76" i="57"/>
  <c r="F7" i="57"/>
  <c r="N6" i="57"/>
  <c r="P44" i="56"/>
  <c r="P45" i="56"/>
  <c r="P46" i="56"/>
  <c r="P47" i="56"/>
  <c r="P48" i="56"/>
  <c r="P43" i="56"/>
  <c r="P42" i="56"/>
  <c r="J44" i="56"/>
  <c r="N44" i="56"/>
  <c r="G44" i="56"/>
  <c r="N40" i="57"/>
  <c r="N29" i="57"/>
  <c r="P29" i="57"/>
  <c r="P36" i="57"/>
  <c r="P37" i="57"/>
  <c r="P38" i="57"/>
  <c r="P39" i="57"/>
  <c r="P42" i="57"/>
  <c r="P43" i="57"/>
  <c r="N60" i="57"/>
  <c r="N51" i="57"/>
  <c r="J76" i="56"/>
  <c r="G76" i="56"/>
  <c r="J74" i="56"/>
  <c r="G74" i="56"/>
  <c r="J72" i="56"/>
  <c r="G72" i="56"/>
  <c r="J71" i="56"/>
  <c r="G71" i="56"/>
  <c r="J70" i="56"/>
  <c r="G70" i="56"/>
  <c r="J68" i="56"/>
  <c r="G68" i="56"/>
  <c r="J67" i="56"/>
  <c r="G67" i="56"/>
  <c r="J65" i="56"/>
  <c r="G65" i="56"/>
  <c r="J57" i="56"/>
  <c r="G57" i="56"/>
  <c r="J56" i="56"/>
  <c r="G56" i="56"/>
  <c r="J55" i="56"/>
  <c r="G55" i="56"/>
  <c r="J54" i="56"/>
  <c r="G54" i="56"/>
  <c r="J53" i="56"/>
  <c r="G53" i="56"/>
  <c r="J52" i="56"/>
  <c r="G52" i="56"/>
  <c r="J51" i="56"/>
  <c r="G51" i="56"/>
  <c r="J48" i="56"/>
  <c r="G48" i="56"/>
  <c r="J42" i="56"/>
  <c r="G42" i="56"/>
  <c r="J47" i="56"/>
  <c r="G47" i="56"/>
  <c r="J46" i="56"/>
  <c r="G46" i="56"/>
  <c r="J45" i="56"/>
  <c r="N45" i="56"/>
  <c r="G45" i="56"/>
  <c r="J43" i="56"/>
  <c r="G43" i="56"/>
  <c r="J39" i="56"/>
  <c r="G39" i="56"/>
  <c r="J38" i="56"/>
  <c r="G38" i="56"/>
  <c r="J37" i="56"/>
  <c r="G37" i="56"/>
  <c r="J36" i="56"/>
  <c r="G36" i="56"/>
  <c r="F28" i="56"/>
  <c r="G28" i="56"/>
  <c r="N28" i="56"/>
  <c r="J27" i="56"/>
  <c r="N27" i="56"/>
  <c r="J26" i="56"/>
  <c r="N26" i="56"/>
  <c r="J25" i="56"/>
  <c r="G25" i="56"/>
  <c r="J24" i="56"/>
  <c r="G24" i="56"/>
  <c r="L23" i="56"/>
  <c r="N23" i="56"/>
  <c r="J21" i="56"/>
  <c r="N21" i="56"/>
  <c r="J19" i="56"/>
  <c r="N19" i="56"/>
  <c r="N18" i="56"/>
  <c r="G12" i="56"/>
  <c r="N12" i="56"/>
  <c r="N11" i="56"/>
  <c r="G10" i="56"/>
  <c r="N10" i="56"/>
  <c r="G9" i="56"/>
  <c r="N9" i="56"/>
  <c r="N8" i="56"/>
  <c r="G7" i="56"/>
  <c r="N7" i="56"/>
  <c r="E7" i="56"/>
  <c r="J22" i="56"/>
  <c r="N22" i="56"/>
  <c r="J6" i="56"/>
  <c r="J20" i="56"/>
  <c r="N20" i="56"/>
  <c r="N5" i="56"/>
  <c r="P44" i="57"/>
  <c r="P45" i="57"/>
  <c r="N54" i="56"/>
  <c r="N25" i="56"/>
  <c r="N71" i="56"/>
  <c r="N52" i="56"/>
  <c r="N65" i="56"/>
  <c r="N37" i="56"/>
  <c r="N38" i="56"/>
  <c r="N55" i="56"/>
  <c r="N68" i="56"/>
  <c r="N42" i="56"/>
  <c r="N70" i="56"/>
  <c r="N76" i="56"/>
  <c r="N47" i="56"/>
  <c r="N46" i="56"/>
  <c r="N51" i="56"/>
  <c r="N39" i="56"/>
  <c r="N67" i="56"/>
  <c r="N53" i="56"/>
  <c r="N57" i="56"/>
  <c r="N48" i="56"/>
  <c r="N56" i="56"/>
  <c r="N72" i="56"/>
  <c r="N24" i="56"/>
  <c r="N36" i="56"/>
  <c r="N74" i="56"/>
  <c r="N6" i="56"/>
  <c r="N43" i="56"/>
  <c r="F7" i="56"/>
  <c r="N54" i="55"/>
  <c r="P54" i="55"/>
  <c r="J54" i="55"/>
  <c r="G54" i="55"/>
  <c r="G56" i="55"/>
  <c r="J56" i="55"/>
  <c r="N56" i="55"/>
  <c r="J75" i="55"/>
  <c r="N75" i="55"/>
  <c r="G75" i="55"/>
  <c r="J73" i="55"/>
  <c r="N73" i="55"/>
  <c r="G73" i="55"/>
  <c r="J71" i="55"/>
  <c r="N71" i="55"/>
  <c r="G71" i="55"/>
  <c r="J70" i="55"/>
  <c r="N70" i="55"/>
  <c r="G70" i="55"/>
  <c r="J69" i="55"/>
  <c r="N69" i="55"/>
  <c r="G69" i="55"/>
  <c r="N67" i="55"/>
  <c r="J67" i="55"/>
  <c r="G67" i="55"/>
  <c r="J66" i="55"/>
  <c r="N66" i="55"/>
  <c r="G66" i="55"/>
  <c r="J64" i="55"/>
  <c r="N64" i="55"/>
  <c r="G64" i="55"/>
  <c r="J55" i="55"/>
  <c r="N55" i="55"/>
  <c r="G55" i="55"/>
  <c r="J53" i="55"/>
  <c r="G53" i="55"/>
  <c r="J52" i="55"/>
  <c r="G52" i="55"/>
  <c r="J51" i="55"/>
  <c r="N51" i="55"/>
  <c r="G51" i="55"/>
  <c r="J50" i="55"/>
  <c r="G50" i="55"/>
  <c r="N47" i="55"/>
  <c r="J47" i="55"/>
  <c r="G47" i="55"/>
  <c r="J46" i="55"/>
  <c r="N46" i="55"/>
  <c r="G46" i="55"/>
  <c r="N45" i="55"/>
  <c r="J45" i="55"/>
  <c r="G45" i="55"/>
  <c r="J44" i="55"/>
  <c r="N44" i="55"/>
  <c r="G44" i="55"/>
  <c r="N43" i="55"/>
  <c r="J43" i="55"/>
  <c r="G43" i="55"/>
  <c r="J42" i="55"/>
  <c r="N42" i="55"/>
  <c r="G42" i="55"/>
  <c r="N39" i="55"/>
  <c r="J39" i="55"/>
  <c r="G39" i="55"/>
  <c r="J38" i="55"/>
  <c r="N38" i="55"/>
  <c r="G38" i="55"/>
  <c r="N37" i="55"/>
  <c r="J37" i="55"/>
  <c r="G37" i="55"/>
  <c r="J36" i="55"/>
  <c r="N36" i="55"/>
  <c r="G36" i="55"/>
  <c r="F28" i="55"/>
  <c r="G28" i="55"/>
  <c r="N28" i="55"/>
  <c r="J27" i="55"/>
  <c r="N27" i="55"/>
  <c r="J26" i="55"/>
  <c r="N26" i="55"/>
  <c r="N25" i="55"/>
  <c r="J25" i="55"/>
  <c r="G25" i="55"/>
  <c r="J24" i="55"/>
  <c r="G24" i="55"/>
  <c r="N24" i="55"/>
  <c r="L23" i="55"/>
  <c r="N23" i="55"/>
  <c r="J21" i="55"/>
  <c r="N21" i="55"/>
  <c r="J19" i="55"/>
  <c r="N19" i="55"/>
  <c r="N18" i="55"/>
  <c r="N12" i="55"/>
  <c r="G12" i="55"/>
  <c r="N11" i="55"/>
  <c r="G10" i="55"/>
  <c r="N10" i="55"/>
  <c r="G9" i="55"/>
  <c r="N9" i="55"/>
  <c r="N8" i="55"/>
  <c r="N7" i="55"/>
  <c r="G7" i="55"/>
  <c r="F7" i="55"/>
  <c r="E7" i="55"/>
  <c r="J22" i="55"/>
  <c r="N22" i="55"/>
  <c r="J6" i="55"/>
  <c r="J20" i="55"/>
  <c r="N20" i="55"/>
  <c r="N5" i="55"/>
  <c r="P46" i="57"/>
  <c r="P47" i="57"/>
  <c r="P48" i="57"/>
  <c r="P49" i="57"/>
  <c r="P50" i="57"/>
  <c r="P53" i="57"/>
  <c r="P54" i="57"/>
  <c r="P55" i="57"/>
  <c r="P57" i="57"/>
  <c r="N29" i="56"/>
  <c r="P29" i="56"/>
  <c r="N58" i="56"/>
  <c r="N40" i="56"/>
  <c r="N49" i="56"/>
  <c r="P36" i="56"/>
  <c r="P37" i="56"/>
  <c r="P38" i="56"/>
  <c r="P39" i="56"/>
  <c r="N48" i="55"/>
  <c r="N52" i="55"/>
  <c r="N50" i="55"/>
  <c r="N53" i="55"/>
  <c r="N29" i="55"/>
  <c r="P29" i="55"/>
  <c r="P36" i="55"/>
  <c r="P37" i="55"/>
  <c r="P38" i="55"/>
  <c r="P39" i="55"/>
  <c r="P42" i="55"/>
  <c r="P43" i="55"/>
  <c r="P44" i="55"/>
  <c r="P45" i="55"/>
  <c r="P46" i="55"/>
  <c r="P47" i="55"/>
  <c r="P50" i="55"/>
  <c r="P51" i="55"/>
  <c r="P52" i="55"/>
  <c r="P53" i="55"/>
  <c r="P55" i="55"/>
  <c r="P56" i="55"/>
  <c r="N40" i="55"/>
  <c r="N6" i="55"/>
  <c r="J42" i="54"/>
  <c r="G42" i="54"/>
  <c r="N42" i="54"/>
  <c r="J73" i="54"/>
  <c r="G73" i="54"/>
  <c r="J71" i="54"/>
  <c r="G71" i="54"/>
  <c r="J69" i="54"/>
  <c r="G69" i="54"/>
  <c r="J68" i="54"/>
  <c r="G68" i="54"/>
  <c r="N68" i="54"/>
  <c r="J67" i="54"/>
  <c r="G67" i="54"/>
  <c r="J65" i="54"/>
  <c r="G65" i="54"/>
  <c r="J64" i="54"/>
  <c r="G64" i="54"/>
  <c r="J62" i="54"/>
  <c r="G62" i="54"/>
  <c r="N62" i="54"/>
  <c r="J54" i="54"/>
  <c r="G54" i="54"/>
  <c r="J53" i="54"/>
  <c r="N53" i="54"/>
  <c r="G53" i="54"/>
  <c r="J52" i="54"/>
  <c r="G52" i="54"/>
  <c r="J51" i="54"/>
  <c r="G51" i="54"/>
  <c r="J50" i="54"/>
  <c r="G50" i="54"/>
  <c r="J47" i="54"/>
  <c r="G47" i="54"/>
  <c r="J46" i="54"/>
  <c r="G46" i="54"/>
  <c r="N46" i="54"/>
  <c r="J45" i="54"/>
  <c r="G45" i="54"/>
  <c r="N45" i="54"/>
  <c r="J44" i="54"/>
  <c r="G44" i="54"/>
  <c r="N44" i="54"/>
  <c r="J43" i="54"/>
  <c r="G43" i="54"/>
  <c r="J39" i="54"/>
  <c r="G39" i="54"/>
  <c r="J38" i="54"/>
  <c r="G38" i="54"/>
  <c r="J37" i="54"/>
  <c r="G37" i="54"/>
  <c r="J36" i="54"/>
  <c r="N36" i="54"/>
  <c r="G36" i="54"/>
  <c r="F28" i="54"/>
  <c r="G28" i="54"/>
  <c r="N28" i="54"/>
  <c r="J27" i="54"/>
  <c r="N27" i="54"/>
  <c r="J26" i="54"/>
  <c r="N26" i="54"/>
  <c r="J25" i="54"/>
  <c r="N25" i="54"/>
  <c r="G25" i="54"/>
  <c r="J24" i="54"/>
  <c r="G24" i="54"/>
  <c r="N24" i="54"/>
  <c r="L23" i="54"/>
  <c r="N23" i="54"/>
  <c r="J22" i="54"/>
  <c r="N22" i="54"/>
  <c r="J21" i="54"/>
  <c r="N21" i="54"/>
  <c r="J19" i="54"/>
  <c r="N19" i="54"/>
  <c r="N18" i="54"/>
  <c r="G12" i="54"/>
  <c r="N12" i="54"/>
  <c r="N11" i="54"/>
  <c r="G10" i="54"/>
  <c r="N10" i="54"/>
  <c r="G9" i="54"/>
  <c r="N9" i="54"/>
  <c r="N8" i="54"/>
  <c r="N7" i="54"/>
  <c r="G7" i="54"/>
  <c r="E7" i="54"/>
  <c r="F7" i="54"/>
  <c r="J6" i="54"/>
  <c r="J20" i="54"/>
  <c r="N20" i="54"/>
  <c r="N5" i="54"/>
  <c r="P56" i="57"/>
  <c r="P58" i="57"/>
  <c r="P59" i="57"/>
  <c r="P51" i="56"/>
  <c r="P52" i="56"/>
  <c r="P53" i="56"/>
  <c r="P55" i="56"/>
  <c r="N57" i="55"/>
  <c r="N69" i="54"/>
  <c r="N6" i="54"/>
  <c r="N43" i="54"/>
  <c r="N47" i="54"/>
  <c r="N65" i="54"/>
  <c r="N71" i="54"/>
  <c r="N39" i="54"/>
  <c r="N40" i="54"/>
  <c r="N52" i="54"/>
  <c r="N37" i="54"/>
  <c r="N50" i="54"/>
  <c r="N54" i="54"/>
  <c r="N67" i="54"/>
  <c r="N73" i="54"/>
  <c r="N64" i="54"/>
  <c r="N48" i="54"/>
  <c r="N38" i="54"/>
  <c r="N51" i="54"/>
  <c r="N29" i="54"/>
  <c r="P29" i="54"/>
  <c r="P36" i="54"/>
  <c r="P37" i="54"/>
  <c r="P38" i="54"/>
  <c r="P39" i="54"/>
  <c r="P54" i="56"/>
  <c r="P56" i="56"/>
  <c r="P57" i="56"/>
  <c r="N55" i="54"/>
  <c r="P42" i="54"/>
  <c r="P43" i="54"/>
  <c r="P44" i="54"/>
  <c r="P45" i="54"/>
  <c r="P46" i="54"/>
  <c r="P47" i="54"/>
  <c r="P50" i="54"/>
  <c r="P51" i="54"/>
  <c r="P52" i="54"/>
  <c r="P53" i="54"/>
  <c r="P54" i="54"/>
  <c r="J43" i="53"/>
  <c r="G43" i="53"/>
  <c r="J72" i="53"/>
  <c r="G72" i="53"/>
  <c r="J70" i="53"/>
  <c r="G70" i="53"/>
  <c r="J68" i="53"/>
  <c r="G68" i="53"/>
  <c r="J67" i="53"/>
  <c r="G67" i="53"/>
  <c r="J66" i="53"/>
  <c r="G66" i="53"/>
  <c r="J64" i="53"/>
  <c r="G64" i="53"/>
  <c r="J63" i="53"/>
  <c r="G63" i="53"/>
  <c r="J61" i="53"/>
  <c r="G61" i="53"/>
  <c r="J53" i="53"/>
  <c r="G53" i="53"/>
  <c r="J52" i="53"/>
  <c r="G52" i="53"/>
  <c r="J51" i="53"/>
  <c r="G51" i="53"/>
  <c r="J50" i="53"/>
  <c r="G50" i="53"/>
  <c r="J49" i="53"/>
  <c r="G49" i="53"/>
  <c r="J46" i="53"/>
  <c r="G46" i="53"/>
  <c r="J42" i="53"/>
  <c r="G42" i="53"/>
  <c r="J45" i="53"/>
  <c r="G45" i="53"/>
  <c r="J44" i="53"/>
  <c r="G44" i="53"/>
  <c r="J39" i="53"/>
  <c r="G39" i="53"/>
  <c r="J38" i="53"/>
  <c r="G38" i="53"/>
  <c r="J37" i="53"/>
  <c r="G37" i="53"/>
  <c r="J36" i="53"/>
  <c r="G36" i="53"/>
  <c r="F28" i="53"/>
  <c r="G28" i="53"/>
  <c r="N28" i="53"/>
  <c r="J27" i="53"/>
  <c r="N27" i="53"/>
  <c r="J26" i="53"/>
  <c r="N26" i="53"/>
  <c r="J25" i="53"/>
  <c r="G25" i="53"/>
  <c r="J24" i="53"/>
  <c r="G24" i="53"/>
  <c r="L23" i="53"/>
  <c r="N23" i="53"/>
  <c r="J21" i="53"/>
  <c r="N21" i="53"/>
  <c r="J19" i="53"/>
  <c r="N19" i="53"/>
  <c r="N18" i="53"/>
  <c r="G12" i="53"/>
  <c r="N12" i="53"/>
  <c r="N11" i="53"/>
  <c r="G10" i="53"/>
  <c r="N10" i="53"/>
  <c r="G9" i="53"/>
  <c r="N9" i="53"/>
  <c r="N8" i="53"/>
  <c r="G7" i="53"/>
  <c r="N7" i="53"/>
  <c r="E7" i="53"/>
  <c r="J22" i="53"/>
  <c r="N22" i="53"/>
  <c r="J6" i="53"/>
  <c r="J20" i="53"/>
  <c r="N20" i="53"/>
  <c r="N5" i="53"/>
  <c r="N24" i="53"/>
  <c r="N36" i="53"/>
  <c r="N37" i="53"/>
  <c r="N38" i="53"/>
  <c r="N39" i="53"/>
  <c r="N49" i="53"/>
  <c r="N50" i="53"/>
  <c r="N51" i="53"/>
  <c r="N52" i="53"/>
  <c r="N53" i="53"/>
  <c r="N61" i="53"/>
  <c r="N63" i="53"/>
  <c r="N64" i="53"/>
  <c r="N66" i="53"/>
  <c r="N68" i="53"/>
  <c r="N70" i="53"/>
  <c r="N72" i="53"/>
  <c r="N6" i="53"/>
  <c r="F7" i="53"/>
  <c r="N25" i="53"/>
  <c r="N29" i="53"/>
  <c r="P29" i="53"/>
  <c r="P36" i="53"/>
  <c r="P37" i="53"/>
  <c r="P38" i="53"/>
  <c r="P39" i="53"/>
  <c r="P42" i="53"/>
  <c r="P43" i="53"/>
  <c r="P44" i="53"/>
  <c r="P45" i="53"/>
  <c r="P46" i="53"/>
  <c r="P49" i="53"/>
  <c r="N44" i="53"/>
  <c r="N45" i="53"/>
  <c r="N42" i="53"/>
  <c r="N47" i="53"/>
  <c r="N46" i="53"/>
  <c r="N67" i="53"/>
  <c r="N43" i="53"/>
  <c r="F28" i="52"/>
  <c r="N54" i="53"/>
  <c r="N40" i="53"/>
  <c r="P50" i="53"/>
  <c r="P51" i="53"/>
  <c r="P52" i="53"/>
  <c r="P53" i="53"/>
  <c r="G28" i="52"/>
  <c r="J72" i="52"/>
  <c r="G72" i="52"/>
  <c r="J70" i="52"/>
  <c r="G70" i="52"/>
  <c r="J68" i="52"/>
  <c r="G68" i="52"/>
  <c r="J67" i="52"/>
  <c r="N67" i="52"/>
  <c r="G67" i="52"/>
  <c r="J66" i="52"/>
  <c r="G66" i="52"/>
  <c r="J64" i="52"/>
  <c r="G64" i="52"/>
  <c r="J63" i="52"/>
  <c r="G63" i="52"/>
  <c r="J61" i="52"/>
  <c r="G61" i="52"/>
  <c r="J53" i="52"/>
  <c r="G53" i="52"/>
  <c r="J52" i="52"/>
  <c r="G52" i="52"/>
  <c r="J51" i="52"/>
  <c r="G51" i="52"/>
  <c r="J50" i="52"/>
  <c r="N50" i="52"/>
  <c r="G50" i="52"/>
  <c r="J49" i="52"/>
  <c r="G49" i="52"/>
  <c r="J46" i="52"/>
  <c r="G46" i="52"/>
  <c r="J45" i="52"/>
  <c r="G45" i="52"/>
  <c r="J44" i="52"/>
  <c r="N44" i="52"/>
  <c r="G44" i="52"/>
  <c r="J43" i="52"/>
  <c r="N43" i="52"/>
  <c r="G43" i="52"/>
  <c r="J42" i="52"/>
  <c r="G42" i="52"/>
  <c r="J39" i="52"/>
  <c r="G39" i="52"/>
  <c r="J38" i="52"/>
  <c r="G38" i="52"/>
  <c r="J37" i="52"/>
  <c r="G37" i="52"/>
  <c r="J36" i="52"/>
  <c r="G36" i="52"/>
  <c r="J27" i="52"/>
  <c r="N27" i="52"/>
  <c r="J26" i="52"/>
  <c r="N26" i="52"/>
  <c r="J25" i="52"/>
  <c r="G25" i="52"/>
  <c r="J24" i="52"/>
  <c r="N24" i="52"/>
  <c r="G24" i="52"/>
  <c r="L23" i="52"/>
  <c r="N23" i="52"/>
  <c r="J21" i="52"/>
  <c r="N21" i="52"/>
  <c r="J19" i="52"/>
  <c r="N19" i="52"/>
  <c r="N18" i="52"/>
  <c r="G12" i="52"/>
  <c r="N12" i="52"/>
  <c r="N11" i="52"/>
  <c r="G10" i="52"/>
  <c r="N10" i="52"/>
  <c r="G9" i="52"/>
  <c r="N9" i="52"/>
  <c r="N8" i="52"/>
  <c r="G7" i="52"/>
  <c r="N7" i="52"/>
  <c r="E7" i="52"/>
  <c r="J22" i="52"/>
  <c r="N22" i="52"/>
  <c r="J6" i="52"/>
  <c r="N6" i="52"/>
  <c r="N5" i="52"/>
  <c r="N45" i="52"/>
  <c r="N36" i="52"/>
  <c r="N46" i="52"/>
  <c r="N64" i="52"/>
  <c r="N66" i="52"/>
  <c r="N61" i="52"/>
  <c r="N42" i="52"/>
  <c r="N47" i="52"/>
  <c r="N51" i="52"/>
  <c r="N63" i="52"/>
  <c r="N37" i="52"/>
  <c r="N25" i="52"/>
  <c r="N49" i="52"/>
  <c r="N52" i="52"/>
  <c r="N68" i="52"/>
  <c r="N38" i="52"/>
  <c r="N53" i="52"/>
  <c r="N70" i="52"/>
  <c r="N39" i="52"/>
  <c r="N72" i="52"/>
  <c r="J20" i="52"/>
  <c r="N20" i="52"/>
  <c r="F7" i="52"/>
  <c r="N28" i="52"/>
  <c r="J19" i="50"/>
  <c r="J27" i="50"/>
  <c r="G12" i="50"/>
  <c r="N12" i="50"/>
  <c r="J70" i="51"/>
  <c r="G70" i="51"/>
  <c r="J68" i="51"/>
  <c r="N68" i="51"/>
  <c r="G68" i="51"/>
  <c r="J66" i="51"/>
  <c r="G66" i="51"/>
  <c r="J65" i="51"/>
  <c r="N65" i="51"/>
  <c r="G65" i="51"/>
  <c r="J64" i="51"/>
  <c r="N64" i="51"/>
  <c r="G64" i="51"/>
  <c r="J62" i="51"/>
  <c r="G62" i="51"/>
  <c r="N62" i="51"/>
  <c r="J61" i="51"/>
  <c r="N61" i="51"/>
  <c r="G61" i="51"/>
  <c r="J59" i="51"/>
  <c r="G59" i="51"/>
  <c r="N59" i="51"/>
  <c r="J50" i="51"/>
  <c r="N50" i="51"/>
  <c r="G50" i="51"/>
  <c r="J49" i="51"/>
  <c r="G49" i="51"/>
  <c r="N49" i="51"/>
  <c r="J48" i="51"/>
  <c r="N48" i="51"/>
  <c r="G48" i="51"/>
  <c r="J47" i="51"/>
  <c r="G47" i="51"/>
  <c r="N47" i="51"/>
  <c r="J46" i="51"/>
  <c r="N46" i="51"/>
  <c r="G46" i="51"/>
  <c r="J43" i="51"/>
  <c r="G43" i="51"/>
  <c r="N42" i="51"/>
  <c r="J42" i="51"/>
  <c r="G42" i="51"/>
  <c r="J41" i="51"/>
  <c r="G41" i="51"/>
  <c r="J40" i="51"/>
  <c r="N40" i="51"/>
  <c r="G40" i="51"/>
  <c r="J39" i="51"/>
  <c r="N39" i="51"/>
  <c r="G39" i="51"/>
  <c r="J36" i="51"/>
  <c r="G36" i="51"/>
  <c r="J35" i="51"/>
  <c r="G35" i="51"/>
  <c r="J34" i="51"/>
  <c r="G34" i="51"/>
  <c r="J33" i="51"/>
  <c r="G33" i="51"/>
  <c r="J25" i="51"/>
  <c r="N25" i="51"/>
  <c r="G25" i="51"/>
  <c r="J24" i="51"/>
  <c r="G24" i="51"/>
  <c r="N24" i="51"/>
  <c r="J23" i="51"/>
  <c r="N23" i="51"/>
  <c r="G23" i="51"/>
  <c r="L22" i="51"/>
  <c r="N22" i="51"/>
  <c r="J20" i="51"/>
  <c r="N20" i="51"/>
  <c r="J19" i="51"/>
  <c r="N19" i="51"/>
  <c r="E18" i="51"/>
  <c r="J18" i="51"/>
  <c r="N17" i="51"/>
  <c r="P14" i="51"/>
  <c r="N11" i="51"/>
  <c r="G10" i="51"/>
  <c r="N10" i="51"/>
  <c r="G9" i="51"/>
  <c r="N9" i="51"/>
  <c r="N8" i="51"/>
  <c r="G7" i="51"/>
  <c r="N7" i="51"/>
  <c r="E7" i="51"/>
  <c r="J21" i="51"/>
  <c r="N21" i="51"/>
  <c r="N6" i="51"/>
  <c r="N5" i="51"/>
  <c r="G18" i="51"/>
  <c r="N18" i="51"/>
  <c r="N26" i="51"/>
  <c r="P26" i="51"/>
  <c r="P33" i="51"/>
  <c r="P34" i="51"/>
  <c r="P35" i="51"/>
  <c r="P36" i="51"/>
  <c r="P39" i="51"/>
  <c r="P40" i="51"/>
  <c r="P41" i="51"/>
  <c r="P42" i="51"/>
  <c r="P43" i="51"/>
  <c r="P46" i="51"/>
  <c r="P47" i="51"/>
  <c r="P48" i="51"/>
  <c r="P49" i="51"/>
  <c r="P50" i="51"/>
  <c r="N34" i="51"/>
  <c r="N43" i="51"/>
  <c r="N66" i="51"/>
  <c r="N35" i="51"/>
  <c r="N54" i="52"/>
  <c r="N41" i="51"/>
  <c r="N44" i="51"/>
  <c r="N36" i="51"/>
  <c r="N70" i="51"/>
  <c r="N33" i="51"/>
  <c r="N29" i="52"/>
  <c r="P29" i="52"/>
  <c r="P36" i="52"/>
  <c r="P37" i="52"/>
  <c r="P38" i="52"/>
  <c r="P39" i="52"/>
  <c r="P42" i="52"/>
  <c r="P43" i="52"/>
  <c r="P44" i="52"/>
  <c r="P45" i="52"/>
  <c r="P46" i="52"/>
  <c r="P49" i="52"/>
  <c r="P50" i="52"/>
  <c r="P51" i="52"/>
  <c r="P52" i="52"/>
  <c r="P53" i="52"/>
  <c r="N40" i="52"/>
  <c r="N37" i="51"/>
  <c r="F7" i="51"/>
  <c r="J72" i="50"/>
  <c r="G72" i="50"/>
  <c r="J70" i="50"/>
  <c r="G70" i="50"/>
  <c r="J68" i="50"/>
  <c r="G68" i="50"/>
  <c r="J67" i="50"/>
  <c r="G67" i="50"/>
  <c r="N67" i="50"/>
  <c r="J66" i="50"/>
  <c r="G66" i="50"/>
  <c r="N66" i="50"/>
  <c r="J64" i="50"/>
  <c r="N64" i="50"/>
  <c r="G64" i="50"/>
  <c r="J63" i="50"/>
  <c r="G63" i="50"/>
  <c r="J61" i="50"/>
  <c r="N61" i="50"/>
  <c r="G61" i="50"/>
  <c r="J52" i="50"/>
  <c r="G52" i="50"/>
  <c r="N52" i="50"/>
  <c r="J51" i="50"/>
  <c r="G51" i="50"/>
  <c r="J50" i="50"/>
  <c r="G50" i="50"/>
  <c r="N50" i="50"/>
  <c r="J49" i="50"/>
  <c r="N49" i="50"/>
  <c r="G49" i="50"/>
  <c r="J48" i="50"/>
  <c r="G48" i="50"/>
  <c r="N48" i="50"/>
  <c r="J45" i="50"/>
  <c r="N45" i="50"/>
  <c r="G45" i="50"/>
  <c r="J44" i="50"/>
  <c r="G44" i="50"/>
  <c r="J43" i="50"/>
  <c r="N43" i="50"/>
  <c r="G43" i="50"/>
  <c r="J42" i="50"/>
  <c r="G42" i="50"/>
  <c r="J41" i="50"/>
  <c r="N41" i="50"/>
  <c r="G41" i="50"/>
  <c r="J38" i="50"/>
  <c r="G38" i="50"/>
  <c r="N37" i="50"/>
  <c r="J37" i="50"/>
  <c r="G37" i="50"/>
  <c r="J36" i="50"/>
  <c r="N36" i="50"/>
  <c r="G36" i="50"/>
  <c r="J35" i="50"/>
  <c r="N35" i="50"/>
  <c r="G35" i="50"/>
  <c r="N26" i="50"/>
  <c r="J26" i="50"/>
  <c r="J25" i="50"/>
  <c r="N25" i="50"/>
  <c r="G25" i="50"/>
  <c r="J24" i="50"/>
  <c r="G24" i="50"/>
  <c r="N24" i="50"/>
  <c r="L23" i="50"/>
  <c r="N23" i="50"/>
  <c r="J21" i="50"/>
  <c r="N21" i="50"/>
  <c r="N19" i="50"/>
  <c r="N18" i="50"/>
  <c r="N11" i="50"/>
  <c r="G10" i="50"/>
  <c r="N10" i="50"/>
  <c r="G9" i="50"/>
  <c r="N9" i="50"/>
  <c r="N8" i="50"/>
  <c r="G7" i="50"/>
  <c r="N7" i="50"/>
  <c r="E7" i="50"/>
  <c r="J22" i="50"/>
  <c r="N22" i="50"/>
  <c r="J6" i="50"/>
  <c r="J20" i="50"/>
  <c r="N20" i="50"/>
  <c r="N5" i="50"/>
  <c r="N38" i="50"/>
  <c r="N44" i="50"/>
  <c r="N63" i="50"/>
  <c r="N68" i="50"/>
  <c r="N51" i="50"/>
  <c r="N6" i="50"/>
  <c r="N70" i="50"/>
  <c r="N42" i="50"/>
  <c r="N46" i="50"/>
  <c r="N72" i="50"/>
  <c r="N27" i="50"/>
  <c r="N28" i="50"/>
  <c r="P28" i="50"/>
  <c r="P35" i="50"/>
  <c r="P36" i="50"/>
  <c r="P37" i="50"/>
  <c r="P38" i="50"/>
  <c r="P41" i="50"/>
  <c r="P42" i="50"/>
  <c r="P43" i="50"/>
  <c r="P44" i="50"/>
  <c r="P45" i="50"/>
  <c r="P48" i="50"/>
  <c r="P49" i="50"/>
  <c r="P50" i="50"/>
  <c r="P51" i="50"/>
  <c r="P52" i="50"/>
  <c r="N39" i="50"/>
  <c r="F7" i="50"/>
  <c r="J6" i="49"/>
  <c r="J25" i="49"/>
  <c r="N25" i="49"/>
  <c r="P14" i="49"/>
  <c r="J40" i="49"/>
  <c r="G40" i="49"/>
  <c r="E18" i="49"/>
  <c r="G18" i="49"/>
  <c r="J43" i="49"/>
  <c r="G43" i="49"/>
  <c r="J71" i="49"/>
  <c r="G71" i="49"/>
  <c r="J69" i="49"/>
  <c r="G69" i="49"/>
  <c r="J67" i="49"/>
  <c r="G67" i="49"/>
  <c r="J66" i="49"/>
  <c r="G66" i="49"/>
  <c r="J65" i="49"/>
  <c r="G65" i="49"/>
  <c r="J63" i="49"/>
  <c r="G63" i="49"/>
  <c r="J62" i="49"/>
  <c r="G62" i="49"/>
  <c r="J60" i="49"/>
  <c r="G60" i="49"/>
  <c r="J51" i="49"/>
  <c r="G51" i="49"/>
  <c r="J50" i="49"/>
  <c r="N50" i="49"/>
  <c r="G50" i="49"/>
  <c r="J49" i="49"/>
  <c r="G49" i="49"/>
  <c r="J48" i="49"/>
  <c r="G48" i="49"/>
  <c r="J47" i="49"/>
  <c r="G47" i="49"/>
  <c r="J44" i="49"/>
  <c r="G44" i="49"/>
  <c r="J42" i="49"/>
  <c r="G42" i="49"/>
  <c r="J41" i="49"/>
  <c r="G41" i="49"/>
  <c r="J37" i="49"/>
  <c r="G37" i="49"/>
  <c r="J36" i="49"/>
  <c r="G36" i="49"/>
  <c r="J35" i="49"/>
  <c r="G35" i="49"/>
  <c r="J34" i="49"/>
  <c r="G34" i="49"/>
  <c r="J26" i="49"/>
  <c r="G26" i="49"/>
  <c r="J24" i="49"/>
  <c r="G24" i="49"/>
  <c r="J23" i="49"/>
  <c r="G23" i="49"/>
  <c r="L22" i="49"/>
  <c r="N22" i="49"/>
  <c r="J20" i="49"/>
  <c r="N20" i="49"/>
  <c r="J19" i="49"/>
  <c r="N19" i="49"/>
  <c r="N17" i="49"/>
  <c r="N11" i="49"/>
  <c r="G10" i="49"/>
  <c r="N10" i="49"/>
  <c r="G9" i="49"/>
  <c r="N9" i="49"/>
  <c r="N8" i="49"/>
  <c r="G7" i="49"/>
  <c r="N7" i="49"/>
  <c r="E7" i="49"/>
  <c r="J21" i="49"/>
  <c r="N21" i="49"/>
  <c r="N6" i="49"/>
  <c r="N5" i="49"/>
  <c r="N67" i="49"/>
  <c r="N40" i="49"/>
  <c r="N43" i="49"/>
  <c r="N26" i="49"/>
  <c r="N37" i="49"/>
  <c r="J18" i="49"/>
  <c r="N18" i="49"/>
  <c r="N63" i="49"/>
  <c r="N69" i="49"/>
  <c r="N24" i="49"/>
  <c r="N51" i="49"/>
  <c r="N47" i="49"/>
  <c r="N48" i="49"/>
  <c r="N60" i="49"/>
  <c r="N49" i="49"/>
  <c r="N65" i="49"/>
  <c r="N34" i="49"/>
  <c r="N23" i="49"/>
  <c r="N35" i="49"/>
  <c r="N62" i="49"/>
  <c r="N66" i="49"/>
  <c r="N71" i="49"/>
  <c r="N36" i="49"/>
  <c r="N41" i="49"/>
  <c r="N44" i="49"/>
  <c r="N42" i="49"/>
  <c r="F7" i="49"/>
  <c r="P14" i="48"/>
  <c r="G47" i="48"/>
  <c r="J47" i="48"/>
  <c r="N47" i="48"/>
  <c r="G18" i="48"/>
  <c r="N27" i="49"/>
  <c r="P27" i="49"/>
  <c r="P34" i="49"/>
  <c r="P35" i="49"/>
  <c r="P36" i="49"/>
  <c r="P37" i="49"/>
  <c r="N38" i="49"/>
  <c r="N45" i="49"/>
  <c r="J18" i="48"/>
  <c r="N18" i="48"/>
  <c r="G40" i="48"/>
  <c r="J40" i="48"/>
  <c r="N40" i="48"/>
  <c r="J72" i="48"/>
  <c r="N72" i="48"/>
  <c r="G72" i="48"/>
  <c r="P40" i="49"/>
  <c r="P41" i="49"/>
  <c r="P42" i="49"/>
  <c r="P43" i="49"/>
  <c r="P44" i="49"/>
  <c r="P47" i="49"/>
  <c r="P48" i="49"/>
  <c r="P49" i="49"/>
  <c r="P50" i="49"/>
  <c r="P51" i="49"/>
  <c r="G50" i="48"/>
  <c r="J50" i="48"/>
  <c r="J64" i="48"/>
  <c r="G64" i="48"/>
  <c r="G49" i="48"/>
  <c r="J49" i="48"/>
  <c r="J68" i="48"/>
  <c r="G68" i="48"/>
  <c r="J67" i="48"/>
  <c r="G67" i="48"/>
  <c r="J66" i="48"/>
  <c r="G66" i="48"/>
  <c r="J48" i="48"/>
  <c r="G48" i="48"/>
  <c r="J63" i="48"/>
  <c r="G63" i="48"/>
  <c r="J62" i="48"/>
  <c r="G62" i="48"/>
  <c r="J60" i="48"/>
  <c r="G60" i="48"/>
  <c r="J46" i="48"/>
  <c r="G46" i="48"/>
  <c r="J45" i="48"/>
  <c r="G45" i="48"/>
  <c r="J44" i="48"/>
  <c r="G44" i="48"/>
  <c r="J41" i="48"/>
  <c r="G41" i="48"/>
  <c r="J39" i="48"/>
  <c r="G39" i="48"/>
  <c r="J36" i="48"/>
  <c r="G36" i="48"/>
  <c r="J35" i="48"/>
  <c r="G35" i="48"/>
  <c r="J34" i="48"/>
  <c r="G34" i="48"/>
  <c r="J33" i="48"/>
  <c r="G33" i="48"/>
  <c r="J70" i="48"/>
  <c r="G70" i="48"/>
  <c r="J25" i="48"/>
  <c r="G25" i="48"/>
  <c r="J24" i="48"/>
  <c r="G24" i="48"/>
  <c r="J23" i="48"/>
  <c r="G23" i="48"/>
  <c r="L22" i="48"/>
  <c r="N22" i="48"/>
  <c r="J20" i="48"/>
  <c r="N20" i="48"/>
  <c r="J19" i="48"/>
  <c r="N19" i="48"/>
  <c r="N17" i="48"/>
  <c r="N11" i="48"/>
  <c r="G10" i="48"/>
  <c r="N10" i="48"/>
  <c r="G9" i="48"/>
  <c r="N9" i="48"/>
  <c r="N8" i="48"/>
  <c r="G7" i="48"/>
  <c r="N7" i="48"/>
  <c r="E7" i="48"/>
  <c r="J21" i="48"/>
  <c r="N21" i="48"/>
  <c r="N6" i="48"/>
  <c r="N5" i="48"/>
  <c r="N24" i="48"/>
  <c r="N50" i="48"/>
  <c r="N46" i="48"/>
  <c r="N25" i="48"/>
  <c r="N68" i="48"/>
  <c r="N39" i="48"/>
  <c r="N41" i="48"/>
  <c r="N42" i="48"/>
  <c r="N49" i="48"/>
  <c r="N35" i="48"/>
  <c r="N45" i="48"/>
  <c r="N34" i="48"/>
  <c r="N60" i="48"/>
  <c r="N36" i="48"/>
  <c r="N62" i="48"/>
  <c r="N63" i="48"/>
  <c r="N70" i="48"/>
  <c r="N44" i="48"/>
  <c r="N23" i="48"/>
  <c r="N33" i="48"/>
  <c r="N66" i="48"/>
  <c r="N67" i="48"/>
  <c r="N48" i="48"/>
  <c r="F7" i="48"/>
  <c r="N25" i="47"/>
  <c r="N17" i="47"/>
  <c r="N17" i="44"/>
  <c r="P14" i="47"/>
  <c r="J66" i="47"/>
  <c r="G66" i="47"/>
  <c r="J65" i="47"/>
  <c r="G65" i="47"/>
  <c r="N65" i="47"/>
  <c r="J64" i="47"/>
  <c r="G64" i="47"/>
  <c r="J62" i="47"/>
  <c r="G62" i="47"/>
  <c r="J61" i="47"/>
  <c r="G61" i="47"/>
  <c r="N61" i="47"/>
  <c r="J60" i="47"/>
  <c r="G60" i="47"/>
  <c r="J58" i="47"/>
  <c r="N58" i="47"/>
  <c r="G58" i="47"/>
  <c r="J47" i="47"/>
  <c r="G47" i="47"/>
  <c r="J46" i="47"/>
  <c r="G46" i="47"/>
  <c r="N46" i="47"/>
  <c r="J45" i="47"/>
  <c r="G45" i="47"/>
  <c r="N42" i="47"/>
  <c r="J42" i="47"/>
  <c r="G42" i="47"/>
  <c r="J41" i="47"/>
  <c r="N41" i="47"/>
  <c r="G41" i="47"/>
  <c r="J40" i="47"/>
  <c r="G40" i="47"/>
  <c r="J37" i="47"/>
  <c r="G37" i="47"/>
  <c r="J36" i="47"/>
  <c r="G36" i="47"/>
  <c r="J35" i="47"/>
  <c r="G35" i="47"/>
  <c r="J34" i="47"/>
  <c r="N34" i="47"/>
  <c r="G34" i="47"/>
  <c r="J33" i="47"/>
  <c r="G33" i="47"/>
  <c r="J25" i="47"/>
  <c r="G25" i="47"/>
  <c r="J24" i="47"/>
  <c r="N24" i="47"/>
  <c r="G24" i="47"/>
  <c r="J23" i="47"/>
  <c r="N23" i="47"/>
  <c r="G23" i="47"/>
  <c r="L22" i="47"/>
  <c r="N22" i="47"/>
  <c r="J20" i="47"/>
  <c r="N20" i="47"/>
  <c r="J19" i="47"/>
  <c r="N19" i="47"/>
  <c r="E18" i="47"/>
  <c r="G18" i="47"/>
  <c r="N11" i="47"/>
  <c r="F10" i="47"/>
  <c r="G10" i="47"/>
  <c r="N10" i="47"/>
  <c r="G9" i="47"/>
  <c r="N9" i="47"/>
  <c r="N8" i="47"/>
  <c r="G7" i="47"/>
  <c r="N7" i="47"/>
  <c r="E7" i="47"/>
  <c r="N6" i="47"/>
  <c r="N5" i="47"/>
  <c r="N33" i="47"/>
  <c r="N37" i="47"/>
  <c r="N45" i="47"/>
  <c r="N64" i="47"/>
  <c r="N40" i="47"/>
  <c r="N43" i="47"/>
  <c r="N37" i="48"/>
  <c r="N26" i="48"/>
  <c r="P26" i="48"/>
  <c r="P33" i="48"/>
  <c r="P34" i="48"/>
  <c r="P35" i="48"/>
  <c r="P36" i="48"/>
  <c r="F7" i="47"/>
  <c r="N35" i="47"/>
  <c r="N60" i="47"/>
  <c r="N36" i="47"/>
  <c r="J21" i="47"/>
  <c r="N21" i="47"/>
  <c r="N47" i="47"/>
  <c r="N66" i="47"/>
  <c r="N62" i="47"/>
  <c r="J18" i="47"/>
  <c r="N18" i="47"/>
  <c r="N26" i="47"/>
  <c r="P26" i="47"/>
  <c r="G47" i="44"/>
  <c r="J47" i="44"/>
  <c r="G46" i="44"/>
  <c r="J46" i="44"/>
  <c r="J45" i="44"/>
  <c r="G45" i="44"/>
  <c r="G41" i="44"/>
  <c r="J41" i="44"/>
  <c r="P14" i="44"/>
  <c r="J60" i="46"/>
  <c r="G60" i="46"/>
  <c r="J59" i="46"/>
  <c r="N59" i="46"/>
  <c r="G59" i="46"/>
  <c r="J58" i="46"/>
  <c r="G58" i="46"/>
  <c r="J56" i="46"/>
  <c r="G56" i="46"/>
  <c r="J55" i="46"/>
  <c r="N55" i="46"/>
  <c r="G55" i="46"/>
  <c r="J54" i="46"/>
  <c r="N54" i="46"/>
  <c r="G54" i="46"/>
  <c r="J52" i="46"/>
  <c r="G52" i="46"/>
  <c r="J41" i="46"/>
  <c r="N41" i="46"/>
  <c r="G41" i="46"/>
  <c r="J40" i="46"/>
  <c r="N40" i="46"/>
  <c r="G40" i="46"/>
  <c r="J39" i="46"/>
  <c r="N39" i="46"/>
  <c r="G39" i="46"/>
  <c r="J38" i="46"/>
  <c r="G38" i="46"/>
  <c r="J37" i="46"/>
  <c r="N37" i="46"/>
  <c r="G37" i="46"/>
  <c r="J34" i="46"/>
  <c r="G34" i="46"/>
  <c r="J33" i="46"/>
  <c r="N33" i="46"/>
  <c r="G33" i="46"/>
  <c r="J32" i="46"/>
  <c r="N32" i="46"/>
  <c r="G32" i="46"/>
  <c r="J24" i="46"/>
  <c r="N24" i="46"/>
  <c r="G24" i="46"/>
  <c r="J23" i="46"/>
  <c r="G23" i="46"/>
  <c r="N22" i="46"/>
  <c r="L22" i="46"/>
  <c r="J20" i="46"/>
  <c r="N20" i="46"/>
  <c r="J19" i="46"/>
  <c r="N19" i="46"/>
  <c r="E18" i="46"/>
  <c r="J18" i="46"/>
  <c r="E17" i="46"/>
  <c r="J17" i="46"/>
  <c r="N16" i="46"/>
  <c r="F10" i="46"/>
  <c r="G10" i="46"/>
  <c r="N10" i="46"/>
  <c r="F9" i="46"/>
  <c r="G9" i="46"/>
  <c r="N9" i="46"/>
  <c r="N8" i="46"/>
  <c r="N7" i="46"/>
  <c r="G7" i="46"/>
  <c r="E7" i="46"/>
  <c r="J21" i="46"/>
  <c r="N21" i="46"/>
  <c r="N6" i="46"/>
  <c r="N5" i="46"/>
  <c r="J60" i="45"/>
  <c r="G60" i="45"/>
  <c r="J59" i="45"/>
  <c r="N59" i="45"/>
  <c r="G59" i="45"/>
  <c r="J58" i="45"/>
  <c r="N58" i="45"/>
  <c r="G58" i="45"/>
  <c r="J56" i="45"/>
  <c r="G56" i="45"/>
  <c r="N55" i="45"/>
  <c r="J55" i="45"/>
  <c r="G55" i="45"/>
  <c r="J54" i="45"/>
  <c r="G54" i="45"/>
  <c r="N54" i="45"/>
  <c r="J52" i="45"/>
  <c r="N52" i="45"/>
  <c r="G52" i="45"/>
  <c r="J41" i="45"/>
  <c r="G41" i="45"/>
  <c r="J40" i="45"/>
  <c r="N40" i="45"/>
  <c r="G40" i="45"/>
  <c r="J39" i="45"/>
  <c r="G39" i="45"/>
  <c r="N39" i="45"/>
  <c r="J38" i="45"/>
  <c r="N38" i="45"/>
  <c r="G38" i="45"/>
  <c r="J37" i="45"/>
  <c r="G37" i="45"/>
  <c r="N37" i="45"/>
  <c r="N34" i="45"/>
  <c r="J34" i="45"/>
  <c r="G34" i="45"/>
  <c r="J33" i="45"/>
  <c r="G33" i="45"/>
  <c r="J32" i="45"/>
  <c r="N32" i="45"/>
  <c r="G32" i="45"/>
  <c r="J24" i="45"/>
  <c r="N24" i="45"/>
  <c r="G24" i="45"/>
  <c r="J23" i="45"/>
  <c r="N23" i="45"/>
  <c r="G23" i="45"/>
  <c r="L22" i="45"/>
  <c r="N22" i="45"/>
  <c r="J20" i="45"/>
  <c r="N20" i="45"/>
  <c r="J19" i="45"/>
  <c r="N19" i="45"/>
  <c r="E18" i="45"/>
  <c r="J18" i="45"/>
  <c r="E17" i="45"/>
  <c r="J17" i="45"/>
  <c r="N16" i="45"/>
  <c r="F10" i="45"/>
  <c r="G10" i="45"/>
  <c r="N10" i="45"/>
  <c r="F9" i="45"/>
  <c r="G9" i="45"/>
  <c r="N9" i="45"/>
  <c r="N8" i="45"/>
  <c r="G7" i="45"/>
  <c r="N7" i="45"/>
  <c r="E7" i="45"/>
  <c r="F7" i="45"/>
  <c r="N6" i="45"/>
  <c r="N5" i="45"/>
  <c r="N33" i="45"/>
  <c r="N35" i="45"/>
  <c r="N60" i="45"/>
  <c r="N52" i="46"/>
  <c r="N56" i="45"/>
  <c r="N23" i="46"/>
  <c r="N34" i="46"/>
  <c r="N58" i="46"/>
  <c r="F7" i="46"/>
  <c r="G17" i="45"/>
  <c r="N17" i="45"/>
  <c r="N60" i="46"/>
  <c r="N41" i="45"/>
  <c r="N38" i="46"/>
  <c r="N56" i="46"/>
  <c r="N47" i="44"/>
  <c r="N38" i="47"/>
  <c r="P39" i="48"/>
  <c r="P33" i="47"/>
  <c r="P34" i="47"/>
  <c r="P35" i="47"/>
  <c r="P36" i="47"/>
  <c r="P37" i="47"/>
  <c r="P40" i="47"/>
  <c r="P41" i="47"/>
  <c r="P42" i="47"/>
  <c r="P45" i="47"/>
  <c r="P46" i="47"/>
  <c r="P47" i="47"/>
  <c r="N46" i="44"/>
  <c r="N45" i="44"/>
  <c r="N41" i="44"/>
  <c r="N42" i="46"/>
  <c r="N35" i="46"/>
  <c r="G17" i="46"/>
  <c r="N17" i="46"/>
  <c r="G18" i="46"/>
  <c r="N18" i="46"/>
  <c r="N42" i="45"/>
  <c r="G18" i="45"/>
  <c r="N18" i="45"/>
  <c r="J21" i="45"/>
  <c r="N21" i="45"/>
  <c r="N25" i="45"/>
  <c r="P25" i="45"/>
  <c r="P32" i="45"/>
  <c r="P33" i="45"/>
  <c r="P34" i="45"/>
  <c r="P37" i="45"/>
  <c r="P38" i="45"/>
  <c r="P39" i="45"/>
  <c r="P40" i="45"/>
  <c r="P41" i="45"/>
  <c r="P40" i="48"/>
  <c r="P41" i="48"/>
  <c r="P44" i="48"/>
  <c r="P45" i="48"/>
  <c r="P46" i="48"/>
  <c r="P47" i="48"/>
  <c r="P48" i="48"/>
  <c r="P49" i="48"/>
  <c r="P50" i="48"/>
  <c r="N25" i="46"/>
  <c r="P25" i="46"/>
  <c r="P32" i="46"/>
  <c r="P33" i="46"/>
  <c r="P34" i="46"/>
  <c r="P37" i="46"/>
  <c r="P38" i="46"/>
  <c r="P39" i="46"/>
  <c r="P40" i="46"/>
  <c r="P41" i="46"/>
  <c r="N11" i="44"/>
  <c r="J66" i="44"/>
  <c r="G66" i="44"/>
  <c r="J65" i="44"/>
  <c r="G65" i="44"/>
  <c r="J64" i="44"/>
  <c r="G64" i="44"/>
  <c r="J62" i="44"/>
  <c r="G62" i="44"/>
  <c r="J61" i="44"/>
  <c r="G61" i="44"/>
  <c r="J60" i="44"/>
  <c r="G60" i="44"/>
  <c r="J58" i="44"/>
  <c r="G58" i="44"/>
  <c r="J42" i="44"/>
  <c r="G42" i="44"/>
  <c r="J37" i="44"/>
  <c r="N37" i="44"/>
  <c r="G37" i="44"/>
  <c r="J36" i="44"/>
  <c r="G36" i="44"/>
  <c r="J35" i="44"/>
  <c r="G35" i="44"/>
  <c r="J40" i="44"/>
  <c r="G40" i="44"/>
  <c r="J34" i="44"/>
  <c r="N34" i="44"/>
  <c r="G34" i="44"/>
  <c r="J33" i="44"/>
  <c r="G33" i="44"/>
  <c r="J32" i="44"/>
  <c r="G32" i="44"/>
  <c r="J24" i="44"/>
  <c r="N24" i="44"/>
  <c r="G24" i="44"/>
  <c r="J23" i="44"/>
  <c r="N23" i="44"/>
  <c r="G23" i="44"/>
  <c r="L22" i="44"/>
  <c r="N22" i="44"/>
  <c r="J20" i="44"/>
  <c r="N20" i="44"/>
  <c r="J19" i="44"/>
  <c r="N19" i="44"/>
  <c r="E18" i="44"/>
  <c r="J18" i="44"/>
  <c r="F10" i="44"/>
  <c r="G10" i="44"/>
  <c r="N10" i="44"/>
  <c r="G9" i="44"/>
  <c r="N9" i="44"/>
  <c r="N8" i="44"/>
  <c r="G7" i="44"/>
  <c r="N7" i="44"/>
  <c r="E7" i="44"/>
  <c r="N6" i="44"/>
  <c r="N5" i="44"/>
  <c r="N33" i="44"/>
  <c r="N36" i="44"/>
  <c r="N60" i="44"/>
  <c r="N61" i="44"/>
  <c r="N64" i="44"/>
  <c r="N65" i="44"/>
  <c r="N66" i="44"/>
  <c r="N40" i="44"/>
  <c r="N43" i="44"/>
  <c r="N42" i="44"/>
  <c r="N62" i="44"/>
  <c r="N58" i="44"/>
  <c r="N35" i="44"/>
  <c r="J21" i="44"/>
  <c r="N21" i="44"/>
  <c r="N32" i="44"/>
  <c r="G18" i="44"/>
  <c r="F7" i="44"/>
  <c r="N18" i="44"/>
  <c r="N25" i="44"/>
  <c r="P25" i="44"/>
  <c r="P32" i="44"/>
  <c r="P33" i="44"/>
  <c r="P34" i="44"/>
  <c r="P35" i="44"/>
  <c r="P36" i="44"/>
  <c r="P37" i="44"/>
  <c r="P40" i="44"/>
  <c r="P41" i="44"/>
  <c r="P42" i="44"/>
  <c r="P45" i="44"/>
  <c r="P46" i="44"/>
  <c r="P47" i="44"/>
  <c r="N38" i="44"/>
  <c r="M12" i="16"/>
  <c r="M11" i="16"/>
  <c r="H17" i="16"/>
  <c r="F17" i="16"/>
  <c r="M17" i="16"/>
  <c r="F5" i="16"/>
  <c r="M5" i="16"/>
  <c r="AB25" i="16"/>
  <c r="F25" i="16"/>
  <c r="I25" i="16"/>
  <c r="E18" i="16"/>
  <c r="I18" i="16"/>
  <c r="M18" i="16"/>
  <c r="M25" i="16"/>
  <c r="W25" i="16"/>
  <c r="W27" i="16"/>
  <c r="U26" i="16"/>
  <c r="I26" i="16"/>
  <c r="F26" i="16"/>
  <c r="M26" i="16"/>
  <c r="Q26" i="16"/>
  <c r="W26" i="16"/>
  <c r="X26" i="16"/>
  <c r="U41" i="16"/>
  <c r="I41" i="16"/>
  <c r="F41" i="16"/>
  <c r="U40" i="16"/>
  <c r="I40" i="16"/>
  <c r="F40" i="16"/>
  <c r="U37" i="16"/>
  <c r="U38" i="16"/>
  <c r="I37" i="16"/>
  <c r="F37" i="16"/>
  <c r="U34" i="16"/>
  <c r="I34" i="16"/>
  <c r="F34" i="16"/>
  <c r="U33" i="16"/>
  <c r="I33" i="16"/>
  <c r="F33" i="16"/>
  <c r="U30" i="16"/>
  <c r="I30" i="16"/>
  <c r="F30" i="16"/>
  <c r="U29" i="16"/>
  <c r="I29" i="16"/>
  <c r="F29" i="16"/>
  <c r="M19" i="16"/>
  <c r="I10" i="16"/>
  <c r="M10" i="16"/>
  <c r="M13" i="16"/>
  <c r="O13" i="16"/>
  <c r="O15" i="16"/>
  <c r="O19" i="16"/>
  <c r="F10" i="16"/>
  <c r="AD26" i="16"/>
  <c r="M40" i="16"/>
  <c r="Q40" i="16"/>
  <c r="M41" i="16"/>
  <c r="W41" i="16"/>
  <c r="M33" i="16"/>
  <c r="Q33" i="16"/>
  <c r="U35" i="16"/>
  <c r="M29" i="16"/>
  <c r="Q29" i="16"/>
  <c r="M34" i="16"/>
  <c r="W34" i="16"/>
  <c r="X34" i="16"/>
  <c r="U27" i="16"/>
  <c r="AB26" i="16"/>
  <c r="U31" i="16"/>
  <c r="U42" i="16"/>
  <c r="M30" i="16"/>
  <c r="W30" i="16"/>
  <c r="X30" i="16"/>
  <c r="M37" i="16"/>
  <c r="Q37" i="16"/>
  <c r="W29" i="16"/>
  <c r="AD29" i="16"/>
  <c r="W40" i="16"/>
  <c r="AD40" i="16"/>
  <c r="W37" i="16"/>
  <c r="AD37" i="16"/>
  <c r="M42" i="16"/>
  <c r="AB29" i="16"/>
  <c r="AB30" i="16"/>
  <c r="AB33" i="16"/>
  <c r="AB34" i="16"/>
  <c r="AB37" i="16"/>
  <c r="AB40" i="16"/>
  <c r="AB41" i="16"/>
  <c r="M38" i="16"/>
  <c r="M31" i="16"/>
  <c r="W38" i="16"/>
  <c r="X37" i="16"/>
  <c r="X40" i="16"/>
  <c r="Z19" i="16"/>
  <c r="R19" i="16"/>
  <c r="R26" i="16"/>
  <c r="R29" i="16"/>
  <c r="R33" i="16"/>
  <c r="R37" i="16"/>
  <c r="R40" i="16"/>
  <c r="O25" i="16"/>
  <c r="O26" i="16"/>
  <c r="O29" i="16"/>
  <c r="O30" i="16"/>
  <c r="O33" i="16"/>
  <c r="O34" i="16"/>
  <c r="O37" i="16"/>
  <c r="O40" i="16"/>
  <c r="O41" i="16"/>
  <c r="W42" i="16"/>
  <c r="X41" i="16"/>
  <c r="W33" i="16"/>
  <c r="M35" i="16"/>
  <c r="M27" i="16"/>
  <c r="X29" i="16"/>
  <c r="W31" i="16"/>
  <c r="W35" i="16"/>
  <c r="X33" i="16"/>
  <c r="AD33" i="16"/>
  <c r="Z25" i="16"/>
  <c r="AE19" i="16"/>
  <c r="AE26" i="16"/>
  <c r="AE29" i="16"/>
  <c r="AE33" i="16"/>
  <c r="AE37" i="16"/>
  <c r="AE40" i="16"/>
  <c r="Z26" i="16"/>
  <c r="Z29" i="16"/>
  <c r="Z30" i="16"/>
  <c r="Z33" i="16"/>
  <c r="Z34" i="16"/>
  <c r="Z37" i="16"/>
  <c r="Z40" i="16"/>
  <c r="Z41" i="16"/>
</calcChain>
</file>

<file path=xl/sharedStrings.xml><?xml version="1.0" encoding="utf-8"?>
<sst xmlns="http://schemas.openxmlformats.org/spreadsheetml/2006/main" count="1275" uniqueCount="142">
  <si>
    <t>Cost of nets</t>
  </si>
  <si>
    <t>Allocated</t>
  </si>
  <si>
    <t>Balance</t>
  </si>
  <si>
    <t>(USD, m)</t>
  </si>
  <si>
    <t># Nets</t>
  </si>
  <si>
    <t>Cost/net</t>
  </si>
  <si>
    <t>Non-net cost/net</t>
  </si>
  <si>
    <t>Kenya</t>
  </si>
  <si>
    <t>Malawi 2018</t>
  </si>
  <si>
    <t>Rwanda 2017</t>
  </si>
  <si>
    <t>Non-nets costs</t>
  </si>
  <si>
    <t>Ghana</t>
  </si>
  <si>
    <t>DRC 2018-Pt1</t>
  </si>
  <si>
    <t>DRC 2018-Pt2</t>
  </si>
  <si>
    <t>DRC 2019</t>
  </si>
  <si>
    <t>IRR Study, DRC N Ubangi</t>
  </si>
  <si>
    <t>Malaria Unit, Malawi</t>
  </si>
  <si>
    <t>Addntl non-net costs         (per net)</t>
  </si>
  <si>
    <t>Total additional non-net costs, US$millions</t>
  </si>
  <si>
    <t>Total cost/net (US$)</t>
  </si>
  <si>
    <t>Mozambique 2017</t>
  </si>
  <si>
    <t>1. Committed</t>
  </si>
  <si>
    <t>2. Able to cover and wish to (for agreement in next 1-2 months)</t>
  </si>
  <si>
    <t>3. Would wish to offer - Tranche 1 (offer in Q2 2016, agreement concluded by Q3/Q4 2016)</t>
  </si>
  <si>
    <t>4. Would wish to offer - Tranche 2 (offer in Q2 2016, agreement concluded by Q3/Q4 2016)</t>
  </si>
  <si>
    <t>5. Would wish to offer - Tranche "1a" (Placed here as could be delayed given 2018 priorities)</t>
  </si>
  <si>
    <t>Total cost</t>
  </si>
  <si>
    <t>New TOTAL  costs (net + all non-net costs), US$millions</t>
  </si>
  <si>
    <t>Prepared to release, Malawi 2018</t>
  </si>
  <si>
    <t>Cumulative additional</t>
  </si>
  <si>
    <t>6. Have offered (but not legally committed) - now lower priority as slow response from both countries</t>
  </si>
  <si>
    <t xml:space="preserve"> = Uncommitted</t>
  </si>
  <si>
    <t>Funds in hand:</t>
  </si>
  <si>
    <t>Ghana 2018 (of 15m need)</t>
  </si>
  <si>
    <t>Malawi 2018 (Addntl 7.5m)</t>
  </si>
  <si>
    <t>"Half go forward"</t>
  </si>
  <si>
    <t>Total</t>
  </si>
  <si>
    <t>Scenario A: AMF funds nets + PDCUs</t>
  </si>
  <si>
    <t>Scenario B: AMF funds ALL costs</t>
  </si>
  <si>
    <t>Updated: 05Mar16</t>
  </si>
  <si>
    <t>Uganda</t>
  </si>
  <si>
    <t># Nets (m)</t>
  </si>
  <si>
    <t>IR Research</t>
  </si>
  <si>
    <t>Uganda-PBO Study</t>
  </si>
  <si>
    <t>Paid</t>
  </si>
  <si>
    <t>Zambia 2017</t>
  </si>
  <si>
    <t>Togo 2017</t>
  </si>
  <si>
    <t>Depriortised - 30Aug16</t>
  </si>
  <si>
    <t>2. Agreement imminent</t>
  </si>
  <si>
    <t>Uganda 2016/17 - PBO Study</t>
  </si>
  <si>
    <t>Temporarily deprioritised</t>
  </si>
  <si>
    <t>Estimated gap in funding for nets + non-net costs for period 2018-2020: US$350m-600m. Further 2017 gaps likely but details still being assessed.</t>
  </si>
  <si>
    <t>Papua New Guinea 2018</t>
  </si>
  <si>
    <t>Papua New Guinea 2017</t>
  </si>
  <si>
    <t>Paid (monitoring as part of ongoing 'to pay')</t>
  </si>
  <si>
    <t>In bank accounts</t>
  </si>
  <si>
    <t>Potential uses of funds</t>
  </si>
  <si>
    <t>Funds in hand/on way /potential</t>
  </si>
  <si>
    <t>Deprioritised - 22Sep16</t>
  </si>
  <si>
    <t>Discussions Q1/Q2 2017</t>
  </si>
  <si>
    <t>Uganda 2016/17 - Nets</t>
  </si>
  <si>
    <t>Ghana 2016 - Non net costs</t>
  </si>
  <si>
    <t>Ghana 2016 - Non-net costs</t>
  </si>
  <si>
    <t>Uganda 2016/17 - Non-net costs</t>
  </si>
  <si>
    <t>4. Other</t>
  </si>
  <si>
    <t>We are waiting for submissions to GF by mid to end March to assess other gaps. Gaps are expected to be substantial.</t>
  </si>
  <si>
    <t>Deprioritised - 22Feb17 (lack of funding)</t>
  </si>
  <si>
    <t>3. Advanced stages of discussion - Near term decisions only included here</t>
  </si>
  <si>
    <t>Total out ($m)</t>
  </si>
  <si>
    <t>Resereved for Central costs funding</t>
  </si>
  <si>
    <t>Updated:28Mar17</t>
  </si>
  <si>
    <t>Updated:09Apr17</t>
  </si>
  <si>
    <t>Updated:13Mar17</t>
  </si>
  <si>
    <t>was this right??</t>
  </si>
  <si>
    <t>Update: More information on gaps should be known during April and May now that submissiosn have been made and the numbers above will be refined.</t>
  </si>
  <si>
    <t>3. Detailed discussion</t>
  </si>
  <si>
    <t>4. Information stage</t>
  </si>
  <si>
    <t>Temporarily deprioritised/Permanently removed</t>
  </si>
  <si>
    <t>Likelihood we will not proceed here</t>
  </si>
  <si>
    <t>Updated:28Apr17</t>
  </si>
  <si>
    <t>Declined to Fund</t>
  </si>
  <si>
    <t>Being considered</t>
  </si>
  <si>
    <t>Removed - Not needed</t>
  </si>
  <si>
    <t>2 years of full salaries+ pensions incl 2 new staff</t>
  </si>
  <si>
    <t>Ringfenced for Central costs funding</t>
  </si>
  <si>
    <t>Updated:24May17</t>
  </si>
  <si>
    <t>Updated:03Jun17</t>
  </si>
  <si>
    <t>Estimated gap in funding for nets + non-net costs for period 2018-2020: US$350m-600m.</t>
  </si>
  <si>
    <t>What we consider 'available to allocate'</t>
  </si>
  <si>
    <t>Updated:22Jun17</t>
  </si>
  <si>
    <t>Uganda 2017 - Nets</t>
  </si>
  <si>
    <t>Uganda 2017 - PBO Study</t>
  </si>
  <si>
    <t>Uganda 2017 - Non-net costs</t>
  </si>
  <si>
    <t>Togo 2017 - Non-net costs</t>
  </si>
  <si>
    <t>Zambia 2017 - Non-net costs</t>
  </si>
  <si>
    <t>Papua New Guinea 2018 - Nets + NNC</t>
  </si>
  <si>
    <t>Malawi 2018 - Nets + NNC</t>
  </si>
  <si>
    <t>Papua New Guinea 2017 - Non-net costs</t>
  </si>
  <si>
    <t>Updated:29Jun17</t>
  </si>
  <si>
    <t>Updated:07Jul17</t>
  </si>
  <si>
    <t>Uganda 2017 - Additional nets</t>
  </si>
  <si>
    <t>Updated:02Aug17</t>
  </si>
  <si>
    <t>Updated:07Aug17</t>
  </si>
  <si>
    <t>2 years of full salaries + pensions incl 2 new staff</t>
  </si>
  <si>
    <t>Updated: 31Aug17</t>
  </si>
  <si>
    <t>Updated: 06Sep17</t>
  </si>
  <si>
    <t>Subtotal</t>
  </si>
  <si>
    <t xml:space="preserve"> = major concern that will have to decline:</t>
  </si>
  <si>
    <t xml:space="preserve"> = discussing still and keen to explore</t>
  </si>
  <si>
    <t>Updated: 04Oct17</t>
  </si>
  <si>
    <t>Nets</t>
  </si>
  <si>
    <t>Non-nets</t>
  </si>
  <si>
    <t>Ringfenced</t>
  </si>
  <si>
    <t>Updated: 28Oct17</t>
  </si>
  <si>
    <t>major concern that will have to decline</t>
  </si>
  <si>
    <t>discussing still and keen to explore</t>
  </si>
  <si>
    <t>Subtotal 1</t>
  </si>
  <si>
    <t>Subtotal 2</t>
  </si>
  <si>
    <t>[Country name redacted] 2017</t>
  </si>
  <si>
    <t>[Country name redacted] 2018</t>
  </si>
  <si>
    <t>[Country name redacted] 2018 (Of total 15m need - TBC need)</t>
  </si>
  <si>
    <t>[Country name redacted] 2018 (Of total 10.5m need - TBC)</t>
  </si>
  <si>
    <t>[Country name redacted] 2019</t>
  </si>
  <si>
    <t>[Country name redacted] 2020</t>
  </si>
  <si>
    <t>[Country name redacted] 2019/20 (Of total 25m need - TBC)</t>
  </si>
  <si>
    <t>[Country name redacted] 2019 (Of total XX need - TBC)</t>
  </si>
  <si>
    <t>[Country name redacted] 2019/20 (Of total 25m need)</t>
  </si>
  <si>
    <t>[Country name redacted] 2019 (Of total 20-25m need - TBC)</t>
  </si>
  <si>
    <t>[Country name redacted] 2019 (Of total 33.8m need - TBC)</t>
  </si>
  <si>
    <t>[Country name redacted] 2020 (Of total 17.2m need - TBC)</t>
  </si>
  <si>
    <t>[Country name redacted] 2020 (Of total 25m need)</t>
  </si>
  <si>
    <t>[Country name redacted] 2018 (Of total 11.9m need)</t>
  </si>
  <si>
    <t>[Country name redacted] 2019 (Of total 33.8m need)</t>
  </si>
  <si>
    <t>[Country name redacted] 2020 (Of total 17.2m need)</t>
  </si>
  <si>
    <t>[Country name redacted] 2018 (Of total XX need - TBC)</t>
  </si>
  <si>
    <t>[Country name redacted] 2019 - Part 1 (Of total 33.8m need)</t>
  </si>
  <si>
    <t>[Country name redacted] 2019 - Part 2 (Of total 33.8m need)</t>
  </si>
  <si>
    <t>[Country name redacted] 2017 - Part 2</t>
  </si>
  <si>
    <t>[Country name redacted] 2020 - Part 1 (Of total 17.2m need)</t>
  </si>
  <si>
    <t>[Country name redacted] 2020 - Part 2 (Of total 17.2m need)</t>
  </si>
  <si>
    <t>[Country name redacted] 2018-Pt1</t>
  </si>
  <si>
    <t>[Country name redacted] 2018-Pt2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</si>
</sst>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\$#,##0.0;\-\$#,##0.0"/>
    <numFmt numFmtId="165" formatCode="#,##0.0"/>
    <numFmt numFmtId="166" formatCode="#,##0.0;[Red]\ \-#,##0.0"/>
    <numFmt numFmtId="167" formatCode="0.000"/>
    <numFmt numFmtId="168" formatCode="0.0"/>
    <numFmt numFmtId="169" formatCode="#,##0.000_ ;[Red]\-#,##0.000\ "/>
    <numFmt numFmtId="170" formatCode="#,##0.000;[Red]\-#,##0.000"/>
    <numFmt numFmtId="171" formatCode="#,##0.000;[Red]\ \-#,##0.000"/>
    <numFmt numFmtId="172" formatCode="#,##0.0000"/>
    <numFmt numFmtId="173" formatCode="#,##0.00_ ;[Red]\-#,##0.00\ "/>
    <numFmt numFmtId="174" formatCode="#,##0.00;[Red]\ \-#,##0.00"/>
    <numFmt numFmtId="175" formatCode="#,##0.0;[Red]\-#,##0.0"/>
    <numFmt numFmtId="176" formatCode="\$#,##0.00;[Red]\-\$#,##0.00"/>
    <numFmt numFmtId="177" formatCode="\$#,##0.000;[Red]\-\$#,##0.000"/>
    <numFmt numFmtId="178" formatCode="#,##0.00000"/>
    <numFmt numFmtId="179" formatCode="#,##0.000"/>
    <numFmt numFmtId="180" formatCode="#,##0.000000;[Red]\-#,##0.000000"/>
    <numFmt numFmtId="181" formatCode="#,##0.00000000;[Red]\-#,##0.00000000"/>
    <numFmt numFmtId="182" formatCode="#,##0.0000000;[Red]\-#,##0.0000000"/>
    <numFmt numFmtId="183" formatCode="#,##0.000000"/>
    <numFmt numFmtId="184" formatCode="#,##0.0000;[Red]\-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6" tint="0.39994506668294322"/>
        <bgColor theme="0"/>
      </patternFill>
    </fill>
    <fill>
      <patternFill patternType="lightUp">
        <fgColor theme="9" tint="0.59996337778862885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4" fillId="0" borderId="0" xfId="0" applyFont="1"/>
    <xf numFmtId="166" fontId="0" fillId="0" borderId="0" xfId="0" applyNumberFormat="1" applyBorder="1"/>
    <xf numFmtId="4" fontId="0" fillId="0" borderId="0" xfId="0" applyNumberFormat="1" applyBorder="1"/>
    <xf numFmtId="170" fontId="0" fillId="0" borderId="0" xfId="0" applyNumberFormat="1" applyBorder="1"/>
    <xf numFmtId="0" fontId="0" fillId="0" borderId="0" xfId="0" applyFill="1"/>
    <xf numFmtId="0" fontId="5" fillId="0" borderId="0" xfId="0" applyFont="1" applyFill="1" applyAlignment="1">
      <alignment horizontal="center"/>
    </xf>
    <xf numFmtId="166" fontId="0" fillId="0" borderId="0" xfId="0" applyNumberFormat="1" applyFill="1"/>
    <xf numFmtId="166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166" fontId="4" fillId="2" borderId="0" xfId="0" applyNumberFormat="1" applyFont="1" applyFill="1" applyBorder="1"/>
    <xf numFmtId="171" fontId="4" fillId="2" borderId="0" xfId="0" applyNumberFormat="1" applyFont="1" applyFill="1" applyBorder="1"/>
    <xf numFmtId="166" fontId="0" fillId="4" borderId="0" xfId="0" applyNumberFormat="1" applyFill="1" applyBorder="1"/>
    <xf numFmtId="0" fontId="5" fillId="0" borderId="0" xfId="0" applyFont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/>
    <xf numFmtId="166" fontId="0" fillId="0" borderId="0" xfId="0" applyNumberFormat="1" applyFont="1" applyFill="1" applyBorder="1"/>
    <xf numFmtId="169" fontId="0" fillId="0" borderId="0" xfId="0" applyNumberFormat="1" applyBorder="1"/>
    <xf numFmtId="165" fontId="4" fillId="2" borderId="0" xfId="0" applyNumberFormat="1" applyFont="1" applyFill="1" applyBorder="1" applyAlignment="1">
      <alignment horizontal="right"/>
    </xf>
    <xf numFmtId="0" fontId="0" fillId="0" borderId="4" xfId="0" applyFill="1" applyBorder="1"/>
    <xf numFmtId="0" fontId="0" fillId="0" borderId="4" xfId="0" applyBorder="1"/>
    <xf numFmtId="166" fontId="0" fillId="4" borderId="4" xfId="0" applyNumberFormat="1" applyFill="1" applyBorder="1"/>
    <xf numFmtId="0" fontId="0" fillId="0" borderId="5" xfId="0" applyBorder="1"/>
    <xf numFmtId="0" fontId="0" fillId="0" borderId="6" xfId="0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7" fontId="0" fillId="0" borderId="0" xfId="0" applyNumberFormat="1" applyBorder="1"/>
    <xf numFmtId="168" fontId="4" fillId="2" borderId="0" xfId="0" applyNumberFormat="1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5" fillId="0" borderId="4" xfId="0" applyFont="1" applyBorder="1"/>
    <xf numFmtId="0" fontId="5" fillId="0" borderId="4" xfId="0" applyFont="1" applyFill="1" applyBorder="1"/>
    <xf numFmtId="0" fontId="5" fillId="0" borderId="2" xfId="0" applyFont="1" applyBorder="1"/>
    <xf numFmtId="0" fontId="5" fillId="0" borderId="3" xfId="0" applyFont="1" applyBorder="1" applyAlignment="1">
      <alignment horizontal="right"/>
    </xf>
    <xf numFmtId="166" fontId="0" fillId="0" borderId="3" xfId="0" applyNumberFormat="1" applyFill="1" applyBorder="1"/>
    <xf numFmtId="166" fontId="5" fillId="0" borderId="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11" xfId="0" applyBorder="1"/>
    <xf numFmtId="0" fontId="5" fillId="0" borderId="1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" fontId="4" fillId="2" borderId="12" xfId="0" applyNumberFormat="1" applyFont="1" applyFill="1" applyBorder="1"/>
    <xf numFmtId="164" fontId="4" fillId="0" borderId="0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40" fontId="0" fillId="0" borderId="0" xfId="0" applyNumberFormat="1" applyBorder="1"/>
    <xf numFmtId="40" fontId="0" fillId="0" borderId="16" xfId="0" applyNumberFormat="1" applyBorder="1"/>
    <xf numFmtId="0" fontId="0" fillId="3" borderId="12" xfId="0" applyFill="1" applyBorder="1"/>
    <xf numFmtId="164" fontId="4" fillId="3" borderId="0" xfId="0" applyNumberFormat="1" applyFont="1" applyFill="1" applyBorder="1"/>
    <xf numFmtId="166" fontId="0" fillId="6" borderId="0" xfId="0" applyNumberFormat="1" applyFill="1" applyBorder="1"/>
    <xf numFmtId="169" fontId="4" fillId="6" borderId="1" xfId="0" applyNumberFormat="1" applyFont="1" applyFill="1" applyBorder="1"/>
    <xf numFmtId="166" fontId="4" fillId="4" borderId="1" xfId="0" applyNumberFormat="1" applyFont="1" applyFill="1" applyBorder="1"/>
    <xf numFmtId="166" fontId="4" fillId="3" borderId="1" xfId="0" applyNumberFormat="1" applyFont="1" applyFill="1" applyBorder="1"/>
    <xf numFmtId="40" fontId="4" fillId="3" borderId="1" xfId="0" applyNumberFormat="1" applyFont="1" applyFill="1" applyBorder="1"/>
    <xf numFmtId="166" fontId="4" fillId="6" borderId="1" xfId="0" applyNumberFormat="1" applyFont="1" applyFill="1" applyBorder="1"/>
    <xf numFmtId="0" fontId="6" fillId="0" borderId="0" xfId="0" applyFont="1" applyBorder="1" applyAlignment="1">
      <alignment horizontal="left"/>
    </xf>
    <xf numFmtId="15" fontId="6" fillId="9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40" fontId="4" fillId="0" borderId="16" xfId="0" applyNumberFormat="1" applyFont="1" applyBorder="1"/>
    <xf numFmtId="0" fontId="5" fillId="8" borderId="7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169" fontId="6" fillId="8" borderId="8" xfId="0" applyNumberFormat="1" applyFont="1" applyFill="1" applyBorder="1"/>
    <xf numFmtId="0" fontId="4" fillId="8" borderId="9" xfId="0" applyFont="1" applyFill="1" applyBorder="1"/>
    <xf numFmtId="0" fontId="5" fillId="7" borderId="15" xfId="0" applyFont="1" applyFill="1" applyBorder="1" applyAlignment="1">
      <alignment horizontal="right"/>
    </xf>
    <xf numFmtId="0" fontId="5" fillId="7" borderId="16" xfId="0" applyFont="1" applyFill="1" applyBorder="1" applyAlignment="1">
      <alignment horizontal="right"/>
    </xf>
    <xf numFmtId="40" fontId="4" fillId="7" borderId="16" xfId="0" applyNumberFormat="1" applyFont="1" applyFill="1" applyBorder="1"/>
    <xf numFmtId="0" fontId="4" fillId="7" borderId="17" xfId="0" applyFont="1" applyFill="1" applyBorder="1"/>
    <xf numFmtId="173" fontId="4" fillId="8" borderId="8" xfId="0" applyNumberFormat="1" applyFont="1" applyFill="1" applyBorder="1"/>
    <xf numFmtId="173" fontId="6" fillId="8" borderId="8" xfId="0" applyNumberFormat="1" applyFont="1" applyFill="1" applyBorder="1"/>
    <xf numFmtId="173" fontId="6" fillId="6" borderId="1" xfId="0" applyNumberFormat="1" applyFont="1" applyFill="1" applyBorder="1"/>
    <xf numFmtId="40" fontId="0" fillId="4" borderId="0" xfId="0" applyNumberFormat="1" applyFill="1" applyBorder="1"/>
    <xf numFmtId="40" fontId="5" fillId="0" borderId="0" xfId="0" applyNumberFormat="1" applyFont="1" applyBorder="1" applyAlignment="1">
      <alignment horizontal="right"/>
    </xf>
    <xf numFmtId="174" fontId="0" fillId="0" borderId="0" xfId="0" applyNumberFormat="1" applyBorder="1"/>
    <xf numFmtId="174" fontId="4" fillId="3" borderId="1" xfId="0" applyNumberFormat="1" applyFont="1" applyFill="1" applyBorder="1"/>
    <xf numFmtId="0" fontId="0" fillId="0" borderId="21" xfId="0" applyBorder="1"/>
    <xf numFmtId="0" fontId="0" fillId="0" borderId="23" xfId="0" applyBorder="1"/>
    <xf numFmtId="166" fontId="0" fillId="0" borderId="23" xfId="0" applyNumberFormat="1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40" fontId="0" fillId="0" borderId="29" xfId="0" applyNumberFormat="1" applyBorder="1"/>
    <xf numFmtId="166" fontId="0" fillId="0" borderId="29" xfId="0" applyNumberFormat="1" applyBorder="1"/>
    <xf numFmtId="0" fontId="0" fillId="0" borderId="31" xfId="0" applyBorder="1"/>
    <xf numFmtId="0" fontId="5" fillId="0" borderId="15" xfId="0" applyFont="1" applyBorder="1" applyAlignment="1">
      <alignment horizontal="right" wrapText="1"/>
    </xf>
    <xf numFmtId="40" fontId="0" fillId="0" borderId="17" xfId="0" applyNumberFormat="1" applyBorder="1"/>
    <xf numFmtId="40" fontId="0" fillId="10" borderId="24" xfId="0" applyNumberFormat="1" applyFill="1" applyBorder="1"/>
    <xf numFmtId="40" fontId="0" fillId="11" borderId="30" xfId="0" applyNumberFormat="1" applyFill="1" applyBorder="1"/>
    <xf numFmtId="40" fontId="0" fillId="11" borderId="32" xfId="0" applyNumberFormat="1" applyFill="1" applyBorder="1"/>
    <xf numFmtId="40" fontId="0" fillId="10" borderId="26" xfId="0" applyNumberFormat="1" applyFill="1" applyBorder="1"/>
    <xf numFmtId="40" fontId="5" fillId="10" borderId="22" xfId="0" applyNumberFormat="1" applyFont="1" applyFill="1" applyBorder="1" applyAlignment="1">
      <alignment horizontal="right" wrapText="1"/>
    </xf>
    <xf numFmtId="40" fontId="5" fillId="11" borderId="28" xfId="0" applyNumberFormat="1" applyFont="1" applyFill="1" applyBorder="1" applyAlignment="1">
      <alignment horizontal="right" wrapText="1"/>
    </xf>
    <xf numFmtId="175" fontId="0" fillId="0" borderId="0" xfId="0" applyNumberFormat="1" applyBorder="1"/>
    <xf numFmtId="165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/>
    <xf numFmtId="175" fontId="0" fillId="4" borderId="0" xfId="0" applyNumberFormat="1" applyFill="1" applyBorder="1"/>
    <xf numFmtId="174" fontId="4" fillId="2" borderId="0" xfId="0" applyNumberFormat="1" applyFont="1" applyFill="1" applyBorder="1"/>
    <xf numFmtId="175" fontId="4" fillId="9" borderId="0" xfId="0" applyNumberFormat="1" applyFont="1" applyFill="1" applyBorder="1" applyAlignment="1">
      <alignment horizontal="right"/>
    </xf>
    <xf numFmtId="176" fontId="4" fillId="9" borderId="0" xfId="0" applyNumberFormat="1" applyFont="1" applyFill="1" applyBorder="1"/>
    <xf numFmtId="172" fontId="4" fillId="9" borderId="0" xfId="0" applyNumberFormat="1" applyFont="1" applyFill="1" applyBorder="1" applyAlignment="1">
      <alignment horizontal="right"/>
    </xf>
    <xf numFmtId="166" fontId="4" fillId="9" borderId="0" xfId="0" applyNumberFormat="1" applyFont="1" applyFill="1" applyBorder="1"/>
    <xf numFmtId="170" fontId="0" fillId="9" borderId="0" xfId="0" applyNumberFormat="1" applyFill="1" applyBorder="1"/>
    <xf numFmtId="166" fontId="0" fillId="9" borderId="0" xfId="0" applyNumberFormat="1" applyFont="1" applyFill="1" applyBorder="1"/>
    <xf numFmtId="165" fontId="4" fillId="9" borderId="0" xfId="0" applyNumberFormat="1" applyFont="1" applyFill="1" applyBorder="1" applyAlignment="1">
      <alignment horizontal="right"/>
    </xf>
    <xf numFmtId="0" fontId="0" fillId="6" borderId="0" xfId="0" applyFill="1"/>
    <xf numFmtId="15" fontId="4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170" fontId="0" fillId="0" borderId="0" xfId="0" applyNumberFormat="1" applyFill="1" applyBorder="1"/>
    <xf numFmtId="4" fontId="0" fillId="0" borderId="0" xfId="0" applyNumberFormat="1" applyFill="1" applyBorder="1"/>
    <xf numFmtId="170" fontId="4" fillId="9" borderId="0" xfId="0" applyNumberFormat="1" applyFont="1" applyFill="1" applyBorder="1"/>
    <xf numFmtId="40" fontId="0" fillId="0" borderId="0" xfId="0" applyNumberFormat="1" applyFill="1" applyBorder="1"/>
    <xf numFmtId="175" fontId="0" fillId="0" borderId="0" xfId="0" applyNumberFormat="1" applyFill="1" applyBorder="1"/>
    <xf numFmtId="166" fontId="4" fillId="0" borderId="1" xfId="0" applyNumberFormat="1" applyFont="1" applyFill="1" applyBorder="1"/>
    <xf numFmtId="0" fontId="7" fillId="0" borderId="0" xfId="0" applyFont="1" applyBorder="1"/>
    <xf numFmtId="0" fontId="7" fillId="0" borderId="0" xfId="0" applyFont="1"/>
    <xf numFmtId="173" fontId="6" fillId="0" borderId="1" xfId="0" applyNumberFormat="1" applyFont="1" applyFill="1" applyBorder="1"/>
    <xf numFmtId="0" fontId="5" fillId="0" borderId="0" xfId="0" applyFont="1" applyBorder="1"/>
    <xf numFmtId="0" fontId="9" fillId="0" borderId="0" xfId="0" applyFont="1" applyBorder="1"/>
    <xf numFmtId="0" fontId="5" fillId="8" borderId="0" xfId="0" applyFont="1" applyFill="1" applyBorder="1" applyAlignment="1">
      <alignment horizontal="right"/>
    </xf>
    <xf numFmtId="173" fontId="4" fillId="8" borderId="0" xfId="0" applyNumberFormat="1" applyFont="1" applyFill="1" applyBorder="1"/>
    <xf numFmtId="0" fontId="9" fillId="0" borderId="0" xfId="0" applyFont="1" applyFill="1" applyBorder="1"/>
    <xf numFmtId="4" fontId="10" fillId="2" borderId="0" xfId="0" applyNumberFormat="1" applyFont="1" applyFill="1" applyBorder="1"/>
    <xf numFmtId="174" fontId="4" fillId="9" borderId="0" xfId="0" applyNumberFormat="1" applyFont="1" applyFill="1" applyBorder="1"/>
    <xf numFmtId="0" fontId="5" fillId="0" borderId="0" xfId="0" applyFont="1"/>
    <xf numFmtId="0" fontId="0" fillId="6" borderId="0" xfId="0" applyFill="1" applyBorder="1"/>
    <xf numFmtId="176" fontId="4" fillId="0" borderId="0" xfId="0" applyNumberFormat="1" applyFont="1" applyFill="1" applyBorder="1"/>
    <xf numFmtId="178" fontId="4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15" fontId="6" fillId="9" borderId="33" xfId="0" applyNumberFormat="1" applyFont="1" applyFill="1" applyBorder="1" applyAlignment="1">
      <alignment horizontal="left"/>
    </xf>
    <xf numFmtId="40" fontId="4" fillId="0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40" fontId="4" fillId="2" borderId="0" xfId="0" applyNumberFormat="1" applyFont="1" applyFill="1" applyBorder="1"/>
    <xf numFmtId="40" fontId="4" fillId="0" borderId="1" xfId="0" applyNumberFormat="1" applyFont="1" applyBorder="1"/>
    <xf numFmtId="176" fontId="0" fillId="0" borderId="0" xfId="0" applyNumberFormat="1" applyBorder="1"/>
    <xf numFmtId="40" fontId="0" fillId="0" borderId="0" xfId="0" applyNumberFormat="1" applyFont="1" applyFill="1" applyBorder="1"/>
    <xf numFmtId="174" fontId="4" fillId="0" borderId="0" xfId="0" applyNumberFormat="1" applyFont="1"/>
    <xf numFmtId="166" fontId="4" fillId="0" borderId="0" xfId="0" applyNumberFormat="1" applyFont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40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73" fontId="4" fillId="8" borderId="34" xfId="0" applyNumberFormat="1" applyFont="1" applyFill="1" applyBorder="1"/>
    <xf numFmtId="177" fontId="4" fillId="0" borderId="0" xfId="0" applyNumberFormat="1" applyFont="1"/>
    <xf numFmtId="177" fontId="4" fillId="0" borderId="0" xfId="0" applyNumberFormat="1" applyFont="1" applyFill="1"/>
    <xf numFmtId="0" fontId="0" fillId="9" borderId="0" xfId="0" applyFill="1" applyBorder="1" applyAlignment="1">
      <alignment vertical="center"/>
    </xf>
    <xf numFmtId="177" fontId="4" fillId="9" borderId="0" xfId="0" applyNumberFormat="1" applyFont="1" applyFill="1"/>
    <xf numFmtId="0" fontId="0" fillId="9" borderId="0" xfId="0" applyFill="1"/>
    <xf numFmtId="0" fontId="11" fillId="0" borderId="0" xfId="0" applyFont="1"/>
    <xf numFmtId="179" fontId="4" fillId="2" borderId="0" xfId="0" applyNumberFormat="1" applyFont="1" applyFill="1" applyBorder="1"/>
    <xf numFmtId="171" fontId="4" fillId="2" borderId="0" xfId="0" applyNumberFormat="1" applyFont="1" applyFill="1"/>
    <xf numFmtId="0" fontId="4" fillId="9" borderId="0" xfId="0" applyFont="1" applyFill="1"/>
    <xf numFmtId="0" fontId="5" fillId="0" borderId="0" xfId="0" applyFont="1" applyFill="1" applyBorder="1"/>
    <xf numFmtId="0" fontId="0" fillId="9" borderId="0" xfId="0" applyFill="1" applyBorder="1"/>
    <xf numFmtId="165" fontId="10" fillId="9" borderId="0" xfId="0" applyNumberFormat="1" applyFont="1" applyFill="1" applyBorder="1" applyAlignment="1">
      <alignment horizontal="right"/>
    </xf>
    <xf numFmtId="4" fontId="10" fillId="9" borderId="0" xfId="0" applyNumberFormat="1" applyFont="1" applyFill="1" applyBorder="1"/>
    <xf numFmtId="2" fontId="4" fillId="9" borderId="0" xfId="0" applyNumberFormat="1" applyFont="1" applyFill="1" applyBorder="1"/>
    <xf numFmtId="178" fontId="4" fillId="2" borderId="0" xfId="0" applyNumberFormat="1" applyFont="1" applyFill="1" applyBorder="1" applyAlignment="1">
      <alignment horizontal="right"/>
    </xf>
    <xf numFmtId="4" fontId="4" fillId="9" borderId="0" xfId="0" applyNumberFormat="1" applyFont="1" applyFill="1" applyBorder="1" applyAlignment="1">
      <alignment horizontal="right"/>
    </xf>
    <xf numFmtId="179" fontId="4" fillId="9" borderId="0" xfId="0" applyNumberFormat="1" applyFont="1" applyFill="1" applyBorder="1" applyAlignment="1">
      <alignment horizontal="right"/>
    </xf>
    <xf numFmtId="180" fontId="0" fillId="0" borderId="0" xfId="0" applyNumberFormat="1" applyBorder="1"/>
    <xf numFmtId="181" fontId="0" fillId="0" borderId="0" xfId="0" applyNumberFormat="1" applyBorder="1"/>
    <xf numFmtId="181" fontId="0" fillId="0" borderId="0" xfId="0" applyNumberFormat="1" applyFill="1" applyBorder="1"/>
    <xf numFmtId="181" fontId="0" fillId="0" borderId="0" xfId="0" applyNumberFormat="1" applyFont="1" applyFill="1" applyBorder="1"/>
    <xf numFmtId="181" fontId="4" fillId="2" borderId="0" xfId="0" applyNumberFormat="1" applyFont="1" applyFill="1" applyBorder="1"/>
    <xf numFmtId="179" fontId="4" fillId="2" borderId="0" xfId="0" applyNumberFormat="1" applyFont="1" applyFill="1" applyBorder="1" applyAlignment="1">
      <alignment horizontal="right"/>
    </xf>
    <xf numFmtId="182" fontId="0" fillId="0" borderId="0" xfId="0" applyNumberFormat="1" applyBorder="1"/>
    <xf numFmtId="183" fontId="10" fillId="9" borderId="0" xfId="0" applyNumberFormat="1" applyFont="1" applyFill="1" applyBorder="1"/>
    <xf numFmtId="181" fontId="4" fillId="0" borderId="0" xfId="0" applyNumberFormat="1" applyFont="1" applyFill="1" applyBorder="1"/>
    <xf numFmtId="4" fontId="0" fillId="0" borderId="0" xfId="0" applyNumberFormat="1"/>
    <xf numFmtId="4" fontId="4" fillId="9" borderId="0" xfId="0" applyNumberFormat="1" applyFont="1" applyFill="1" applyBorder="1"/>
    <xf numFmtId="183" fontId="10" fillId="2" borderId="0" xfId="0" applyNumberFormat="1" applyFont="1" applyFill="1" applyBorder="1"/>
    <xf numFmtId="171" fontId="4" fillId="9" borderId="0" xfId="0" applyNumberFormat="1" applyFont="1" applyFill="1" applyBorder="1"/>
    <xf numFmtId="0" fontId="0" fillId="12" borderId="0" xfId="0" applyFill="1" applyBorder="1"/>
    <xf numFmtId="0" fontId="0" fillId="13" borderId="0" xfId="0" applyFill="1" applyBorder="1"/>
    <xf numFmtId="0" fontId="0" fillId="13" borderId="0" xfId="0" applyFill="1"/>
    <xf numFmtId="166" fontId="0" fillId="0" borderId="0" xfId="0" applyNumberFormat="1"/>
    <xf numFmtId="0" fontId="5" fillId="0" borderId="0" xfId="0" applyFont="1" applyAlignment="1">
      <alignment horizontal="right"/>
    </xf>
    <xf numFmtId="0" fontId="0" fillId="12" borderId="0" xfId="0" applyFill="1"/>
    <xf numFmtId="173" fontId="4" fillId="6" borderId="34" xfId="0" applyNumberFormat="1" applyFont="1" applyFill="1" applyBorder="1"/>
    <xf numFmtId="40" fontId="0" fillId="0" borderId="0" xfId="0" applyNumberFormat="1"/>
    <xf numFmtId="166" fontId="4" fillId="0" borderId="1" xfId="0" applyNumberFormat="1" applyFont="1" applyBorder="1"/>
    <xf numFmtId="40" fontId="11" fillId="0" borderId="1" xfId="0" applyNumberFormat="1" applyFont="1" applyBorder="1"/>
    <xf numFmtId="0" fontId="4" fillId="0" borderId="1" xfId="0" applyFont="1" applyBorder="1"/>
    <xf numFmtId="169" fontId="4" fillId="0" borderId="1" xfId="0" applyNumberFormat="1" applyFont="1" applyBorder="1"/>
    <xf numFmtId="173" fontId="4" fillId="14" borderId="34" xfId="0" applyNumberFormat="1" applyFont="1" applyFill="1" applyBorder="1"/>
    <xf numFmtId="40" fontId="0" fillId="0" borderId="1" xfId="0" applyNumberFormat="1" applyFill="1" applyBorder="1"/>
    <xf numFmtId="184" fontId="4" fillId="0" borderId="0" xfId="0" applyNumberFormat="1" applyFont="1" applyFill="1" applyBorder="1"/>
    <xf numFmtId="166" fontId="4" fillId="0" borderId="0" xfId="0" applyNumberFormat="1" applyFont="1" applyBorder="1"/>
    <xf numFmtId="40" fontId="11" fillId="0" borderId="0" xfId="0" applyNumberFormat="1" applyFont="1" applyBorder="1"/>
    <xf numFmtId="169" fontId="4" fillId="0" borderId="0" xfId="0" applyNumberFormat="1" applyFont="1" applyBorder="1"/>
    <xf numFmtId="40" fontId="4" fillId="0" borderId="1" xfId="0" applyNumberFormat="1" applyFont="1" applyFill="1" applyBorder="1"/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</cellXfs>
  <cellStyles count="14">
    <cellStyle name="Comma 2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zoomScale="75" zoomScaleNormal="75" zoomScalePageLayoutView="75" workbookViewId="0"/>
  </sheetViews>
  <sheetFormatPr defaultColWidth="9.140625" defaultRowHeight="15" x14ac:dyDescent="0.25"/>
  <cols>
    <col min="1" max="1" width="1.140625" style="1" customWidth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12.7109375" style="1" customWidth="1"/>
    <col min="21" max="21" width="0.85546875" style="1" customWidth="1"/>
    <col min="22" max="23" width="12.7109375" style="1" customWidth="1"/>
    <col min="24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113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18.95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-0.75</v>
      </c>
      <c r="K5" s="11"/>
      <c r="L5" s="11"/>
      <c r="M5" s="11"/>
      <c r="N5" s="13">
        <f>(J5+G5)</f>
        <v>-0.75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f>-0.1-0.211744-0.163018</f>
        <v>-0.47476200000000002</v>
      </c>
      <c r="K6" s="11"/>
      <c r="L6" s="11"/>
      <c r="M6" s="11"/>
      <c r="N6" s="153">
        <f>J6</f>
        <v>-0.47476200000000002</v>
      </c>
      <c r="O6" s="12"/>
      <c r="P6" s="17"/>
      <c r="Q6" s="17"/>
    </row>
    <row r="7" spans="2:17" x14ac:dyDescent="0.2">
      <c r="C7" s="9" t="s">
        <v>90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91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5">
        <v>-0.13672100000000001</v>
      </c>
      <c r="K11" s="11"/>
      <c r="L11" s="11"/>
      <c r="M11" s="11"/>
      <c r="N11" s="143">
        <f>(J11+G11)</f>
        <v>-0.13672100000000001</v>
      </c>
      <c r="O11" s="12"/>
      <c r="P11" s="17"/>
      <c r="Q11" s="17"/>
    </row>
    <row r="12" spans="2:17" x14ac:dyDescent="0.2">
      <c r="B12" s="8"/>
      <c r="C12" s="10" t="s">
        <v>45</v>
      </c>
      <c r="D12" s="10"/>
      <c r="E12" s="174">
        <v>3.0235500000000002</v>
      </c>
      <c r="F12" s="166">
        <v>2.0150000000000001</v>
      </c>
      <c r="G12" s="57">
        <f>-F12*E12</f>
        <v>-6.092453250000001</v>
      </c>
      <c r="H12" s="4"/>
      <c r="I12" s="12"/>
      <c r="J12" s="12"/>
      <c r="K12" s="11"/>
      <c r="L12" s="103"/>
      <c r="M12" s="11"/>
      <c r="N12" s="143">
        <f>(J12+G12+L12)</f>
        <v>-6.092453250000001</v>
      </c>
      <c r="O12" s="10"/>
      <c r="P12" s="21"/>
      <c r="Q12" s="11"/>
    </row>
    <row r="13" spans="2:17" x14ac:dyDescent="0.2">
      <c r="C13" s="10"/>
      <c r="D13" s="10"/>
      <c r="E13" s="119"/>
      <c r="F13" s="119"/>
      <c r="G13" s="121"/>
      <c r="H13" s="122"/>
      <c r="I13" s="12"/>
      <c r="J13" s="12"/>
      <c r="K13" s="11"/>
      <c r="L13" s="11"/>
      <c r="M13" s="11"/>
      <c r="N13" s="11"/>
      <c r="O13" s="12"/>
      <c r="P13" s="17"/>
      <c r="Q13" s="17"/>
    </row>
    <row r="14" spans="2:17" ht="18.95" x14ac:dyDescent="0.25">
      <c r="C14" s="127"/>
      <c r="D14" s="127"/>
      <c r="P14" s="147" t="s">
        <v>57</v>
      </c>
    </row>
    <row r="15" spans="2:17" ht="18.95" x14ac:dyDescent="0.25">
      <c r="C15" s="127"/>
      <c r="D15" s="127"/>
      <c r="N15" s="146" t="s">
        <v>55</v>
      </c>
      <c r="P15" s="136">
        <f>76.496504</f>
        <v>76.496504000000002</v>
      </c>
    </row>
    <row r="16" spans="2:17" ht="18.95" x14ac:dyDescent="0.25">
      <c r="C16" s="131" t="s">
        <v>21</v>
      </c>
      <c r="D16" s="127"/>
    </row>
    <row r="17" spans="1:23" ht="18.95" x14ac:dyDescent="0.25">
      <c r="C17" s="127"/>
      <c r="D17" s="127"/>
      <c r="E17" s="17" t="s">
        <v>41</v>
      </c>
      <c r="F17" s="17" t="s">
        <v>5</v>
      </c>
      <c r="G17" s="17" t="s">
        <v>0</v>
      </c>
      <c r="H17" s="17"/>
      <c r="I17" s="17" t="s">
        <v>6</v>
      </c>
      <c r="J17" s="17" t="s">
        <v>10</v>
      </c>
    </row>
    <row r="18" spans="1:23" ht="15" customHeight="1" x14ac:dyDescent="0.25">
      <c r="C18" s="154" t="s">
        <v>84</v>
      </c>
      <c r="D18" s="127"/>
      <c r="E18" s="17"/>
      <c r="F18" s="17"/>
      <c r="G18" s="17"/>
      <c r="H18" s="17"/>
      <c r="I18" s="17"/>
      <c r="J18" s="17"/>
      <c r="L18" s="167">
        <v>-0.83499999999999996</v>
      </c>
      <c r="N18" s="143">
        <f>(J18+G18+L18)</f>
        <v>-0.83499999999999996</v>
      </c>
      <c r="R18" s="6" t="s">
        <v>103</v>
      </c>
    </row>
    <row r="19" spans="1:23" x14ac:dyDescent="0.2">
      <c r="B19" s="8"/>
      <c r="C19" s="154" t="s">
        <v>97</v>
      </c>
      <c r="D19" s="10"/>
      <c r="E19" s="17"/>
      <c r="F19" s="17"/>
      <c r="G19" s="17"/>
      <c r="H19" s="4"/>
      <c r="I19" s="172">
        <v>0.3</v>
      </c>
      <c r="J19" s="178">
        <f>-I19*E10</f>
        <v>-0.34781999999999996</v>
      </c>
      <c r="K19" s="11"/>
      <c r="L19" s="103"/>
      <c r="M19" s="11"/>
      <c r="N19" s="143">
        <f t="shared" ref="N19:N22" si="1">(J19+G19+L19)</f>
        <v>-0.34781999999999996</v>
      </c>
      <c r="O19" s="9"/>
      <c r="P19" s="21"/>
      <c r="Q19" s="11"/>
    </row>
    <row r="20" spans="1:23" x14ac:dyDescent="0.2">
      <c r="B20" s="8"/>
      <c r="C20" s="155" t="s">
        <v>16</v>
      </c>
      <c r="D20" s="11"/>
      <c r="E20" s="17"/>
      <c r="F20" s="17"/>
      <c r="G20" s="9"/>
      <c r="H20" s="9"/>
      <c r="I20" s="9"/>
      <c r="J20" s="180">
        <f>-0.636-J6</f>
        <v>-0.16123799999999999</v>
      </c>
      <c r="K20" s="9"/>
      <c r="L20" s="9"/>
      <c r="M20" s="9"/>
      <c r="N20" s="143">
        <f t="shared" si="1"/>
        <v>-0.16123799999999999</v>
      </c>
      <c r="O20" s="9"/>
      <c r="P20" s="21"/>
      <c r="Q20" s="11"/>
      <c r="R20" s="186"/>
    </row>
    <row r="21" spans="1:23" x14ac:dyDescent="0.2">
      <c r="B21" s="8"/>
      <c r="C21" s="156" t="s">
        <v>62</v>
      </c>
      <c r="D21" s="9"/>
      <c r="E21" s="9"/>
      <c r="F21" s="9"/>
      <c r="G21" s="9"/>
      <c r="H21" s="4"/>
      <c r="I21" s="120"/>
      <c r="J21" s="180">
        <f>-1.71638-J5</f>
        <v>-0.96638000000000002</v>
      </c>
      <c r="K21" s="11"/>
      <c r="L21" s="11"/>
      <c r="M21" s="11"/>
      <c r="N21" s="143">
        <f t="shared" si="1"/>
        <v>-0.96638000000000002</v>
      </c>
      <c r="O21" s="9"/>
      <c r="P21" s="21"/>
      <c r="Q21" s="11"/>
    </row>
    <row r="22" spans="1:23" x14ac:dyDescent="0.2">
      <c r="B22" s="8"/>
      <c r="C22" s="156" t="s">
        <v>92</v>
      </c>
      <c r="D22" s="9"/>
      <c r="E22" s="119"/>
      <c r="F22" s="105"/>
      <c r="G22" s="139"/>
      <c r="H22" s="4"/>
      <c r="I22" s="187">
        <v>0.2</v>
      </c>
      <c r="J22" s="179">
        <f>(-I22*(E22+E7))-J11</f>
        <v>-2.0119030000000002</v>
      </c>
      <c r="K22" s="11"/>
      <c r="L22" s="11"/>
      <c r="M22" s="11"/>
      <c r="N22" s="143">
        <f t="shared" si="1"/>
        <v>-2.0119030000000002</v>
      </c>
      <c r="O22" s="9"/>
      <c r="P22" s="21"/>
      <c r="Q22" s="11"/>
    </row>
    <row r="23" spans="1:23" x14ac:dyDescent="0.2">
      <c r="B23" s="8"/>
      <c r="C23" s="154" t="s">
        <v>91</v>
      </c>
      <c r="D23" s="10"/>
      <c r="E23" s="104"/>
      <c r="F23" s="120"/>
      <c r="G23" s="57"/>
      <c r="H23" s="4"/>
      <c r="I23" s="120"/>
      <c r="J23" s="57"/>
      <c r="K23" s="11"/>
      <c r="L23" s="157">
        <f>-2.537446-L8</f>
        <v>-2.2837000000000001</v>
      </c>
      <c r="M23" s="11"/>
      <c r="N23" s="143">
        <f>(J23+G23+L23)</f>
        <v>-2.2837000000000001</v>
      </c>
      <c r="O23" s="9"/>
      <c r="P23" s="21"/>
      <c r="Q23" s="11"/>
    </row>
    <row r="24" spans="1:23" x14ac:dyDescent="0.2">
      <c r="B24" s="8"/>
      <c r="C24" s="155" t="s">
        <v>96</v>
      </c>
      <c r="D24" s="11"/>
      <c r="E24" s="28">
        <v>1.48</v>
      </c>
      <c r="F24" s="172">
        <v>2</v>
      </c>
      <c r="G24" s="84">
        <f>-F24*E24</f>
        <v>-2.96</v>
      </c>
      <c r="H24" s="11"/>
      <c r="I24" s="29">
        <v>0.35</v>
      </c>
      <c r="J24" s="57">
        <f>-I24*E24</f>
        <v>-0.51800000000000002</v>
      </c>
      <c r="K24" s="9"/>
      <c r="L24" s="9"/>
      <c r="M24" s="9"/>
      <c r="N24" s="143">
        <f t="shared" ref="N24:N28" si="2">(J24+G24+L24)</f>
        <v>-3.4779999999999998</v>
      </c>
      <c r="O24" s="9"/>
      <c r="P24" s="21"/>
      <c r="Q24" s="11"/>
    </row>
    <row r="25" spans="1:23" x14ac:dyDescent="0.2">
      <c r="B25" s="8"/>
      <c r="C25" s="154" t="s">
        <v>95</v>
      </c>
      <c r="D25" s="10"/>
      <c r="E25" s="145">
        <v>0.8</v>
      </c>
      <c r="F25" s="172">
        <v>1.8</v>
      </c>
      <c r="G25" s="57">
        <f>-F25*E25</f>
        <v>-1.4400000000000002</v>
      </c>
      <c r="H25" s="4"/>
      <c r="I25" s="172">
        <v>0.3</v>
      </c>
      <c r="J25" s="177">
        <f>-I25*E25</f>
        <v>-0.24</v>
      </c>
      <c r="K25" s="11"/>
      <c r="L25" s="103"/>
      <c r="M25" s="11"/>
      <c r="N25" s="143">
        <f t="shared" si="2"/>
        <v>-1.6800000000000002</v>
      </c>
      <c r="O25" s="9"/>
      <c r="P25" s="21"/>
      <c r="Q25" s="11"/>
    </row>
    <row r="26" spans="1:23" x14ac:dyDescent="0.2">
      <c r="B26" s="8"/>
      <c r="C26" s="154" t="s">
        <v>93</v>
      </c>
      <c r="D26" s="10"/>
      <c r="E26" s="57"/>
      <c r="F26" s="57"/>
      <c r="G26" s="57"/>
      <c r="H26" s="4"/>
      <c r="I26" s="172">
        <v>0.3</v>
      </c>
      <c r="J26" s="177">
        <f>-I26*E9</f>
        <v>-0.72397500000000004</v>
      </c>
      <c r="K26" s="11"/>
      <c r="L26" s="103"/>
      <c r="M26" s="11"/>
      <c r="N26" s="143">
        <f t="shared" si="2"/>
        <v>-0.72397500000000004</v>
      </c>
      <c r="O26" s="9"/>
      <c r="P26" s="21"/>
      <c r="Q26" s="11"/>
    </row>
    <row r="27" spans="1:23" x14ac:dyDescent="0.2">
      <c r="B27" s="8"/>
      <c r="C27" s="10" t="s">
        <v>94</v>
      </c>
      <c r="D27" s="10"/>
      <c r="E27" s="57"/>
      <c r="F27" s="57"/>
      <c r="G27" s="57"/>
      <c r="H27" s="4"/>
      <c r="I27" s="172">
        <v>0.3</v>
      </c>
      <c r="J27" s="183">
        <f>-I27*E12</f>
        <v>-0.90706500000000001</v>
      </c>
      <c r="K27" s="11"/>
      <c r="L27" s="103"/>
      <c r="M27" s="11"/>
      <c r="N27" s="143">
        <f t="shared" si="2"/>
        <v>-0.90706500000000001</v>
      </c>
      <c r="O27" s="10"/>
      <c r="P27" s="21"/>
      <c r="Q27" s="11"/>
    </row>
    <row r="28" spans="1:23" x14ac:dyDescent="0.2">
      <c r="B28" s="8"/>
      <c r="C28" s="154" t="s">
        <v>100</v>
      </c>
      <c r="D28" s="11"/>
      <c r="E28" s="29">
        <v>2</v>
      </c>
      <c r="F28" s="188">
        <f>((0.75*2.2)+(0.75*2.49)+(0.5*1.87))/2</f>
        <v>2.2262500000000003</v>
      </c>
      <c r="G28" s="84">
        <f>-F28*E28</f>
        <v>-4.4525000000000006</v>
      </c>
      <c r="H28" s="11"/>
      <c r="K28" s="9"/>
      <c r="L28" s="9"/>
      <c r="M28" s="9"/>
      <c r="N28" s="204">
        <f t="shared" si="2"/>
        <v>-4.4525000000000006</v>
      </c>
      <c r="O28" s="10"/>
      <c r="P28" s="21"/>
      <c r="Q28" s="11"/>
    </row>
    <row r="29" spans="1:23" ht="15.95" thickBot="1" x14ac:dyDescent="0.25">
      <c r="A29" s="6"/>
      <c r="B29" s="6"/>
      <c r="N29" s="149">
        <f>SUM(N18:N28)</f>
        <v>-17.847580999999998</v>
      </c>
      <c r="O29" s="9"/>
      <c r="P29" s="129">
        <f>P15+N29</f>
        <v>58.648923000000003</v>
      </c>
      <c r="Q29" s="11"/>
      <c r="R29" s="67" t="s">
        <v>31</v>
      </c>
    </row>
    <row r="30" spans="1:23" x14ac:dyDescent="0.2">
      <c r="Q30" s="11"/>
    </row>
    <row r="31" spans="1:23" ht="21" x14ac:dyDescent="0.25">
      <c r="E31" s="209" t="s">
        <v>56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1"/>
    </row>
    <row r="32" spans="1:23" ht="21" x14ac:dyDescent="0.2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1"/>
      <c r="V32" s="194" t="s">
        <v>112</v>
      </c>
      <c r="W32" s="194" t="s">
        <v>112</v>
      </c>
    </row>
    <row r="33" spans="1:23" x14ac:dyDescent="0.25">
      <c r="B33" s="9"/>
      <c r="C33" s="130"/>
      <c r="D33" s="130"/>
      <c r="E33" s="17" t="s">
        <v>4</v>
      </c>
      <c r="F33" s="17" t="s">
        <v>5</v>
      </c>
      <c r="G33" s="17" t="s">
        <v>0</v>
      </c>
      <c r="H33" s="17"/>
      <c r="I33" s="17" t="s">
        <v>6</v>
      </c>
      <c r="J33" s="17" t="s">
        <v>10</v>
      </c>
      <c r="K33" s="9"/>
      <c r="L33" s="36" t="s">
        <v>42</v>
      </c>
      <c r="M33" s="9"/>
      <c r="N33" s="36" t="s">
        <v>26</v>
      </c>
      <c r="O33" s="9"/>
      <c r="P33" s="132" t="s">
        <v>2</v>
      </c>
      <c r="Q33" s="11"/>
      <c r="V33" s="194" t="s">
        <v>110</v>
      </c>
      <c r="W33" s="194" t="s">
        <v>111</v>
      </c>
    </row>
    <row r="34" spans="1:23" x14ac:dyDescent="0.25">
      <c r="B34" s="9"/>
      <c r="C34" s="130"/>
      <c r="D34" s="130"/>
      <c r="E34" s="17"/>
      <c r="F34" s="17"/>
      <c r="G34" s="17"/>
      <c r="H34" s="17"/>
      <c r="I34" s="17"/>
      <c r="J34" s="17"/>
      <c r="K34" s="9"/>
      <c r="L34" s="36"/>
      <c r="M34" s="9"/>
      <c r="N34" s="36"/>
      <c r="O34" s="9"/>
      <c r="P34" s="132"/>
      <c r="Q34" s="11"/>
    </row>
    <row r="35" spans="1:23" ht="18.75" x14ac:dyDescent="0.3">
      <c r="B35" s="9"/>
      <c r="C35" s="131" t="s">
        <v>48</v>
      </c>
      <c r="D35" s="131"/>
      <c r="E35" s="17"/>
      <c r="F35" s="17"/>
      <c r="G35" s="17"/>
      <c r="H35" s="17"/>
      <c r="I35" s="17"/>
      <c r="J35" s="17"/>
      <c r="K35" s="9"/>
      <c r="L35" s="36"/>
      <c r="M35" s="9"/>
      <c r="N35" s="36"/>
      <c r="O35" s="9"/>
      <c r="P35" s="132"/>
      <c r="Q35" s="11"/>
    </row>
    <row r="36" spans="1:23" x14ac:dyDescent="0.25">
      <c r="B36" s="6"/>
      <c r="C36" s="10" t="s">
        <v>119</v>
      </c>
      <c r="D36" s="10"/>
      <c r="E36" s="144">
        <v>3.6</v>
      </c>
      <c r="F36" s="172">
        <v>2</v>
      </c>
      <c r="G36" s="57">
        <f t="shared" ref="G36" si="3">-F36*E36</f>
        <v>-7.2</v>
      </c>
      <c r="H36" s="4"/>
      <c r="I36" s="172">
        <v>0.3</v>
      </c>
      <c r="J36" s="57">
        <f t="shared" ref="J36" si="4">-I36*E36</f>
        <v>-1.08</v>
      </c>
      <c r="K36" s="11"/>
      <c r="L36" s="103"/>
      <c r="M36" s="11"/>
      <c r="N36" s="20">
        <f t="shared" ref="N36" si="5">(J36+G36)</f>
        <v>-8.2800000000000011</v>
      </c>
      <c r="O36" s="10"/>
      <c r="P36" s="133">
        <f>P29+N36</f>
        <v>50.368923000000002</v>
      </c>
      <c r="Q36" s="11"/>
      <c r="V36" s="197">
        <f>G36</f>
        <v>-7.2</v>
      </c>
      <c r="W36" s="197">
        <f>J36</f>
        <v>-1.08</v>
      </c>
    </row>
    <row r="37" spans="1:23" x14ac:dyDescent="0.25">
      <c r="B37" s="6"/>
      <c r="C37" s="10" t="s">
        <v>121</v>
      </c>
      <c r="D37" s="10"/>
      <c r="E37" s="145">
        <v>3.02</v>
      </c>
      <c r="F37" s="172">
        <v>2</v>
      </c>
      <c r="G37" s="57">
        <f>-F37*E37</f>
        <v>-6.04</v>
      </c>
      <c r="H37" s="4"/>
      <c r="I37" s="187">
        <v>0.3</v>
      </c>
      <c r="J37" s="57">
        <f>-I37*E37</f>
        <v>-0.90599999999999992</v>
      </c>
      <c r="K37" s="11"/>
      <c r="L37" s="103"/>
      <c r="M37" s="11"/>
      <c r="N37" s="20">
        <f>(J37+G37)</f>
        <v>-6.9459999999999997</v>
      </c>
      <c r="O37" s="10"/>
      <c r="P37" s="133">
        <f t="shared" ref="P37:P39" si="6">P36+N37</f>
        <v>43.422923000000004</v>
      </c>
      <c r="Q37" s="11"/>
      <c r="R37" s="6"/>
      <c r="V37" s="197">
        <f t="shared" ref="V37:V39" si="7">G37</f>
        <v>-6.04</v>
      </c>
      <c r="W37" s="197">
        <f t="shared" ref="W37:W39" si="8">J37</f>
        <v>-0.90599999999999992</v>
      </c>
    </row>
    <row r="38" spans="1:23" x14ac:dyDescent="0.25">
      <c r="C38" s="10" t="s">
        <v>122</v>
      </c>
      <c r="E38" s="182">
        <v>1.04</v>
      </c>
      <c r="F38" s="172">
        <v>1.7</v>
      </c>
      <c r="G38" s="57">
        <f>-F38*E38</f>
        <v>-1.768</v>
      </c>
      <c r="H38" s="4"/>
      <c r="I38" s="187">
        <v>0.3</v>
      </c>
      <c r="J38" s="57">
        <f>-I38*E38</f>
        <v>-0.312</v>
      </c>
      <c r="K38" s="11"/>
      <c r="L38" s="103"/>
      <c r="M38" s="11"/>
      <c r="N38" s="20">
        <f>(J38+G38)</f>
        <v>-2.08</v>
      </c>
      <c r="O38" s="10"/>
      <c r="P38" s="133">
        <f t="shared" si="6"/>
        <v>41.342923000000006</v>
      </c>
      <c r="R38" s="6"/>
      <c r="V38" s="197">
        <f t="shared" si="7"/>
        <v>-1.768</v>
      </c>
      <c r="W38" s="197">
        <f t="shared" si="8"/>
        <v>-0.312</v>
      </c>
    </row>
    <row r="39" spans="1:23" x14ac:dyDescent="0.25">
      <c r="C39" s="10" t="s">
        <v>123</v>
      </c>
      <c r="E39" s="182">
        <v>1.2150000000000001</v>
      </c>
      <c r="F39" s="172">
        <v>1.7</v>
      </c>
      <c r="G39" s="57">
        <f>-F39*E39</f>
        <v>-2.0655000000000001</v>
      </c>
      <c r="H39" s="4"/>
      <c r="I39" s="187">
        <v>0.3</v>
      </c>
      <c r="J39" s="57">
        <f>-I39*E39</f>
        <v>-0.36449999999999999</v>
      </c>
      <c r="K39" s="11"/>
      <c r="L39" s="103"/>
      <c r="M39" s="11"/>
      <c r="N39" s="20">
        <f>(J39+G39)</f>
        <v>-2.4300000000000002</v>
      </c>
      <c r="O39" s="10"/>
      <c r="P39" s="133">
        <f t="shared" si="6"/>
        <v>38.912923000000006</v>
      </c>
      <c r="V39" s="197">
        <f t="shared" si="7"/>
        <v>-2.0655000000000001</v>
      </c>
      <c r="W39" s="197">
        <f t="shared" si="8"/>
        <v>-0.36449999999999999</v>
      </c>
    </row>
    <row r="40" spans="1:23" ht="15.75" thickBot="1" x14ac:dyDescent="0.3">
      <c r="C40" s="170" t="s">
        <v>137</v>
      </c>
      <c r="E40" s="171">
        <v>0.8</v>
      </c>
      <c r="F40" s="135">
        <v>2</v>
      </c>
      <c r="G40" s="57">
        <f t="shared" ref="G40" si="9">-F40*E40</f>
        <v>-1.6</v>
      </c>
      <c r="H40" s="4"/>
      <c r="I40" s="172">
        <v>0.3</v>
      </c>
      <c r="J40" s="57">
        <f t="shared" ref="J40" si="10">-I40*E40</f>
        <v>-0.24</v>
      </c>
      <c r="K40" s="11"/>
      <c r="L40" s="103"/>
      <c r="M40" s="11"/>
      <c r="N40" s="20">
        <f>(J40+G40)</f>
        <v>-1.84</v>
      </c>
      <c r="O40" s="10"/>
      <c r="P40" s="133">
        <f>P39+N40</f>
        <v>37.072923000000003</v>
      </c>
      <c r="V40" s="197">
        <f>G40</f>
        <v>-1.6</v>
      </c>
      <c r="W40" s="197">
        <f>J40</f>
        <v>-0.24</v>
      </c>
    </row>
    <row r="41" spans="1:23" ht="15.75" thickBot="1" x14ac:dyDescent="0.3">
      <c r="C41" s="170" t="s">
        <v>137</v>
      </c>
      <c r="E41" s="171">
        <v>1</v>
      </c>
      <c r="F41" s="135">
        <v>2</v>
      </c>
      <c r="G41" s="57">
        <f t="shared" ref="G41" si="11">-F41*E41</f>
        <v>-2</v>
      </c>
      <c r="H41" s="4"/>
      <c r="I41" s="172">
        <v>0.3</v>
      </c>
      <c r="J41" s="57">
        <f t="shared" ref="J41" si="12">-I41*E41</f>
        <v>-0.3</v>
      </c>
      <c r="K41" s="11"/>
      <c r="L41" s="103"/>
      <c r="M41" s="11"/>
      <c r="N41" s="20">
        <f>(J41+G41)</f>
        <v>-2.2999999999999998</v>
      </c>
      <c r="O41" s="10"/>
      <c r="P41" s="202">
        <f>P40+N41</f>
        <v>34.772923000000006</v>
      </c>
      <c r="R41" s="115" t="s">
        <v>88</v>
      </c>
      <c r="V41" s="197">
        <f>G41</f>
        <v>-2</v>
      </c>
      <c r="W41" s="197">
        <f>J41</f>
        <v>-0.3</v>
      </c>
    </row>
    <row r="42" spans="1:23" ht="15.75" thickBot="1" x14ac:dyDescent="0.3">
      <c r="A42" s="6"/>
      <c r="B42" s="6"/>
      <c r="C42" s="10"/>
      <c r="D42" s="10"/>
      <c r="E42" s="104"/>
      <c r="F42" s="120"/>
      <c r="G42" s="124"/>
      <c r="H42" s="122"/>
      <c r="I42" s="120"/>
      <c r="J42" s="203">
        <f>SUM(J36:J41)</f>
        <v>-3.2024999999999997</v>
      </c>
      <c r="K42" s="10"/>
      <c r="L42" s="125"/>
      <c r="M42" s="10"/>
      <c r="N42" s="126">
        <f>SUM(N36:N41)</f>
        <v>-23.876000000000001</v>
      </c>
      <c r="O42" s="10"/>
      <c r="P42" s="133"/>
      <c r="Q42" s="11"/>
      <c r="V42" s="149">
        <f>SUM(V36:V39)</f>
        <v>-17.073500000000003</v>
      </c>
      <c r="W42" s="149">
        <f>SUM(W36:W39)</f>
        <v>-2.6625000000000001</v>
      </c>
    </row>
    <row r="43" spans="1:23" ht="18.75" x14ac:dyDescent="0.3">
      <c r="A43" s="6"/>
      <c r="B43" s="6"/>
      <c r="C43" s="131" t="s">
        <v>75</v>
      </c>
      <c r="D43" s="134"/>
      <c r="E43" s="104"/>
      <c r="F43" s="120"/>
      <c r="G43" s="124"/>
      <c r="H43" s="122"/>
      <c r="I43" s="120"/>
      <c r="J43" s="124"/>
      <c r="K43" s="10"/>
      <c r="L43" s="125"/>
      <c r="M43" s="10"/>
      <c r="N43" s="20"/>
      <c r="O43" s="10"/>
      <c r="P43" s="133"/>
      <c r="Q43" s="11"/>
    </row>
    <row r="44" spans="1:23" x14ac:dyDescent="0.25">
      <c r="P44" s="133"/>
    </row>
    <row r="45" spans="1:23" x14ac:dyDescent="0.25">
      <c r="A45" s="6"/>
      <c r="B45" s="6"/>
      <c r="C45" s="10" t="s">
        <v>131</v>
      </c>
      <c r="D45" s="10"/>
      <c r="E45" s="22">
        <v>1.2450000000000001</v>
      </c>
      <c r="F45" s="172">
        <v>2</v>
      </c>
      <c r="G45" s="57">
        <f>-F45*E45</f>
        <v>-2.4900000000000002</v>
      </c>
      <c r="H45" s="4"/>
      <c r="I45" s="187">
        <v>0.3</v>
      </c>
      <c r="J45" s="57">
        <f>-I45*E45</f>
        <v>-0.3735</v>
      </c>
      <c r="K45" s="11"/>
      <c r="L45" s="103"/>
      <c r="M45" s="11"/>
      <c r="N45" s="20">
        <f>(J45+G45)</f>
        <v>-2.8635000000000002</v>
      </c>
      <c r="O45" s="10"/>
      <c r="P45" s="133">
        <f>P41+N45</f>
        <v>31.909423000000004</v>
      </c>
      <c r="Q45" s="11"/>
      <c r="V45" s="197">
        <f t="shared" ref="V45:V47" si="13">G45</f>
        <v>-2.4900000000000002</v>
      </c>
      <c r="W45" s="197">
        <f t="shared" ref="W45:W47" si="14">J45</f>
        <v>-0.3735</v>
      </c>
    </row>
    <row r="46" spans="1:23" x14ac:dyDescent="0.25">
      <c r="A46" s="6"/>
      <c r="B46" s="6"/>
      <c r="C46" s="10" t="s">
        <v>135</v>
      </c>
      <c r="D46" s="10"/>
      <c r="E46" s="22">
        <v>4</v>
      </c>
      <c r="F46" s="172">
        <v>2</v>
      </c>
      <c r="G46" s="57">
        <f>-F46*E46</f>
        <v>-8</v>
      </c>
      <c r="H46" s="4"/>
      <c r="I46" s="187">
        <v>0.3</v>
      </c>
      <c r="J46" s="57">
        <f>-I46*E46</f>
        <v>-1.2</v>
      </c>
      <c r="K46" s="11"/>
      <c r="L46" s="103"/>
      <c r="M46" s="11"/>
      <c r="N46" s="20">
        <f>(J46+G46)</f>
        <v>-9.1999999999999993</v>
      </c>
      <c r="O46" s="10"/>
      <c r="P46" s="133">
        <f t="shared" ref="P46:P52" si="15">P45+N46</f>
        <v>22.709423000000005</v>
      </c>
      <c r="Q46" s="11"/>
      <c r="V46" s="197">
        <f t="shared" si="13"/>
        <v>-8</v>
      </c>
      <c r="W46" s="197">
        <f t="shared" si="14"/>
        <v>-1.2</v>
      </c>
    </row>
    <row r="47" spans="1:23" x14ac:dyDescent="0.25">
      <c r="C47" s="10" t="s">
        <v>123</v>
      </c>
      <c r="E47" s="144">
        <v>5.3</v>
      </c>
      <c r="F47" s="172">
        <v>2</v>
      </c>
      <c r="G47" s="57">
        <f t="shared" ref="G47" si="16">-F47*E47</f>
        <v>-10.6</v>
      </c>
      <c r="H47" s="4"/>
      <c r="I47" s="187">
        <v>0.3</v>
      </c>
      <c r="J47" s="57">
        <f t="shared" ref="J47" si="17">-I47*E47</f>
        <v>-1.5899999999999999</v>
      </c>
      <c r="K47" s="11"/>
      <c r="L47" s="103"/>
      <c r="M47" s="11"/>
      <c r="N47" s="20">
        <f>(J47+G47)</f>
        <v>-12.19</v>
      </c>
      <c r="O47" s="10"/>
      <c r="P47" s="133">
        <f t="shared" si="15"/>
        <v>10.519423000000005</v>
      </c>
      <c r="V47" s="197">
        <f t="shared" si="13"/>
        <v>-10.6</v>
      </c>
      <c r="W47" s="197">
        <f t="shared" si="14"/>
        <v>-1.5899999999999999</v>
      </c>
    </row>
    <row r="48" spans="1:23" x14ac:dyDescent="0.25">
      <c r="C48" s="10" t="s">
        <v>123</v>
      </c>
      <c r="E48" s="144">
        <v>3.5</v>
      </c>
      <c r="F48" s="172">
        <v>2</v>
      </c>
      <c r="G48" s="57">
        <f>-F48*E48</f>
        <v>-7</v>
      </c>
      <c r="H48" s="4"/>
      <c r="I48" s="187">
        <v>0.3</v>
      </c>
      <c r="J48" s="57">
        <f>-I48*E48</f>
        <v>-1.05</v>
      </c>
      <c r="K48" s="11"/>
      <c r="L48" s="103"/>
      <c r="M48" s="11"/>
      <c r="N48" s="20">
        <f>(J48+G48)</f>
        <v>-8.0500000000000007</v>
      </c>
      <c r="O48" s="10"/>
      <c r="P48" s="133">
        <f t="shared" si="15"/>
        <v>2.4694230000000044</v>
      </c>
      <c r="T48" s="194" t="s">
        <v>106</v>
      </c>
      <c r="V48" s="197"/>
      <c r="W48" s="197"/>
    </row>
    <row r="49" spans="1:23" x14ac:dyDescent="0.25">
      <c r="B49" s="6"/>
      <c r="C49" s="191" t="s">
        <v>130</v>
      </c>
      <c r="D49" s="10"/>
      <c r="E49" s="22">
        <v>13</v>
      </c>
      <c r="F49" s="172">
        <v>2</v>
      </c>
      <c r="G49" s="57">
        <f t="shared" ref="G49" si="18">-F49*E49</f>
        <v>-26</v>
      </c>
      <c r="H49" s="4"/>
      <c r="I49" s="187">
        <v>0.3</v>
      </c>
      <c r="J49" s="57">
        <f t="shared" ref="J49" si="19">-I49*E49</f>
        <v>-3.9</v>
      </c>
      <c r="K49" s="11"/>
      <c r="L49" s="103"/>
      <c r="M49" s="11"/>
      <c r="N49" s="20">
        <f t="shared" ref="N49" si="20">(J49+G49)</f>
        <v>-29.9</v>
      </c>
      <c r="O49" s="10"/>
      <c r="P49" s="133">
        <f t="shared" si="15"/>
        <v>-27.430576999999992</v>
      </c>
      <c r="Q49" s="11"/>
      <c r="R49" s="192" t="s">
        <v>114</v>
      </c>
      <c r="T49" s="193">
        <f>N49</f>
        <v>-29.9</v>
      </c>
    </row>
    <row r="50" spans="1:23" x14ac:dyDescent="0.25">
      <c r="A50" s="6"/>
      <c r="B50" s="6"/>
      <c r="C50" s="191" t="s">
        <v>136</v>
      </c>
      <c r="D50" s="10"/>
      <c r="E50" s="22">
        <v>4</v>
      </c>
      <c r="F50" s="172">
        <v>2</v>
      </c>
      <c r="G50" s="57">
        <f>-F50*E50</f>
        <v>-8</v>
      </c>
      <c r="H50" s="4"/>
      <c r="I50" s="187">
        <v>0.3</v>
      </c>
      <c r="J50" s="57">
        <f>-I50*E50</f>
        <v>-1.2</v>
      </c>
      <c r="K50" s="11"/>
      <c r="L50" s="103"/>
      <c r="M50" s="11"/>
      <c r="N50" s="20">
        <f>(J50+G50)</f>
        <v>-9.1999999999999993</v>
      </c>
      <c r="O50" s="10"/>
      <c r="P50" s="133">
        <f>P49+N50</f>
        <v>-36.630576999999988</v>
      </c>
      <c r="Q50" s="11"/>
      <c r="T50" s="193">
        <f t="shared" ref="T50:T52" si="21">N50</f>
        <v>-9.1999999999999993</v>
      </c>
    </row>
    <row r="51" spans="1:23" x14ac:dyDescent="0.25">
      <c r="A51" s="6"/>
      <c r="B51" s="6"/>
      <c r="C51" s="191" t="s">
        <v>138</v>
      </c>
      <c r="D51" s="10"/>
      <c r="E51" s="22">
        <v>4.8</v>
      </c>
      <c r="F51" s="172">
        <v>2</v>
      </c>
      <c r="G51" s="57">
        <f>-F51*E51</f>
        <v>-9.6</v>
      </c>
      <c r="H51" s="4"/>
      <c r="I51" s="187">
        <v>0.3</v>
      </c>
      <c r="J51" s="57">
        <f>-I51*E51</f>
        <v>-1.44</v>
      </c>
      <c r="K51" s="11"/>
      <c r="L51" s="103"/>
      <c r="M51" s="11"/>
      <c r="N51" s="20">
        <f t="shared" ref="N51:N52" si="22">(J51+G51)</f>
        <v>-11.04</v>
      </c>
      <c r="O51" s="10"/>
      <c r="P51" s="133">
        <f t="shared" si="15"/>
        <v>-47.670576999999987</v>
      </c>
      <c r="Q51" s="11"/>
      <c r="T51" s="193">
        <f t="shared" si="21"/>
        <v>-11.04</v>
      </c>
    </row>
    <row r="52" spans="1:23" x14ac:dyDescent="0.25">
      <c r="A52" s="6"/>
      <c r="B52" s="6"/>
      <c r="C52" s="191" t="s">
        <v>139</v>
      </c>
      <c r="D52" s="10"/>
      <c r="E52" s="22">
        <v>4.7</v>
      </c>
      <c r="F52" s="172">
        <v>2</v>
      </c>
      <c r="G52" s="57">
        <f>-F52*E52</f>
        <v>-9.4</v>
      </c>
      <c r="H52" s="4"/>
      <c r="I52" s="187">
        <v>0.3</v>
      </c>
      <c r="J52" s="57">
        <f>-I52*E52</f>
        <v>-1.41</v>
      </c>
      <c r="K52" s="11"/>
      <c r="L52" s="103"/>
      <c r="M52" s="11"/>
      <c r="N52" s="20">
        <f t="shared" si="22"/>
        <v>-10.81</v>
      </c>
      <c r="O52" s="10"/>
      <c r="P52" s="133">
        <f t="shared" si="15"/>
        <v>-58.48057699999999</v>
      </c>
      <c r="Q52" s="11"/>
      <c r="T52" s="193">
        <f t="shared" si="21"/>
        <v>-10.81</v>
      </c>
    </row>
    <row r="53" spans="1:23" ht="15.75" thickBot="1" x14ac:dyDescent="0.3">
      <c r="B53" s="6"/>
      <c r="C53" s="10"/>
      <c r="D53" s="9"/>
      <c r="E53" s="9"/>
      <c r="F53" s="9"/>
      <c r="G53" s="124"/>
      <c r="H53" s="9"/>
      <c r="I53" s="9"/>
      <c r="J53" s="126">
        <f>SUM(J45:J52)</f>
        <v>-12.163499999999999</v>
      </c>
      <c r="K53" s="9"/>
      <c r="L53" s="125"/>
      <c r="M53" s="9"/>
      <c r="N53" s="126">
        <f>SUM(N45:N52)</f>
        <v>-93.253500000000003</v>
      </c>
      <c r="O53" s="10"/>
      <c r="P53" s="133"/>
      <c r="Q53" s="11"/>
      <c r="T53" s="198">
        <f>SUM(T49:T52)</f>
        <v>-60.949999999999996</v>
      </c>
      <c r="V53" s="199">
        <f>SUM(V40:V52)</f>
        <v>-41.763500000000008</v>
      </c>
      <c r="W53" s="199">
        <f>SUM(W40:W52)</f>
        <v>-6.3659999999999997</v>
      </c>
    </row>
    <row r="54" spans="1:23" x14ac:dyDescent="0.25">
      <c r="B54" s="6"/>
      <c r="C54" s="10"/>
      <c r="D54" s="9"/>
      <c r="E54" s="9"/>
      <c r="F54" s="9"/>
      <c r="G54" s="124"/>
      <c r="H54" s="9"/>
      <c r="I54" s="9"/>
      <c r="J54" s="13"/>
      <c r="K54" s="9"/>
      <c r="L54" s="125"/>
      <c r="M54" s="9"/>
      <c r="N54" s="13"/>
      <c r="O54" s="10"/>
      <c r="P54" s="133"/>
      <c r="Q54" s="11"/>
      <c r="T54" s="205"/>
      <c r="V54" s="206"/>
      <c r="W54" s="206"/>
    </row>
    <row r="55" spans="1:23" ht="15.75" thickBot="1" x14ac:dyDescent="0.3">
      <c r="B55" s="6"/>
      <c r="C55" s="10"/>
      <c r="D55" s="9"/>
      <c r="E55" s="9"/>
      <c r="F55" s="9"/>
      <c r="G55" s="124"/>
      <c r="H55" s="9"/>
      <c r="I55" s="13" t="s">
        <v>116</v>
      </c>
      <c r="J55" s="126">
        <f>J53+J42</f>
        <v>-15.366</v>
      </c>
      <c r="K55" s="9"/>
      <c r="L55" s="125"/>
      <c r="M55" s="9"/>
      <c r="N55" s="126">
        <f>N53+N42</f>
        <v>-117.12950000000001</v>
      </c>
      <c r="O55" s="10"/>
      <c r="P55" s="133"/>
      <c r="Q55" s="11"/>
      <c r="T55" s="205"/>
      <c r="V55" s="206"/>
      <c r="W55" s="206"/>
    </row>
    <row r="56" spans="1:23" ht="18.75" x14ac:dyDescent="0.3">
      <c r="A56" s="6"/>
      <c r="B56" s="6"/>
      <c r="C56" s="131" t="s">
        <v>76</v>
      </c>
      <c r="D56" s="134"/>
      <c r="E56" s="104"/>
      <c r="F56" s="120"/>
      <c r="G56" s="124"/>
      <c r="H56" s="122"/>
      <c r="I56" s="120"/>
      <c r="J56" s="124"/>
      <c r="K56" s="10"/>
      <c r="L56" s="125"/>
      <c r="M56" s="10"/>
      <c r="N56" s="20"/>
      <c r="O56" s="10"/>
      <c r="P56" s="133"/>
      <c r="Q56" s="11"/>
    </row>
    <row r="57" spans="1:23" x14ac:dyDescent="0.25">
      <c r="A57" s="6"/>
      <c r="B57" s="6"/>
      <c r="C57" s="10" t="s">
        <v>125</v>
      </c>
      <c r="D57" s="10"/>
      <c r="E57" s="144">
        <v>5</v>
      </c>
      <c r="F57" s="135">
        <v>2.2000000000000002</v>
      </c>
      <c r="G57" s="57">
        <f t="shared" ref="G57:G60" si="23">-F57*E57</f>
        <v>-11</v>
      </c>
      <c r="H57" s="4"/>
      <c r="I57" s="135">
        <v>0.3</v>
      </c>
      <c r="J57" s="57">
        <f t="shared" ref="J57:J60" si="24">-I57*E57</f>
        <v>-1.5</v>
      </c>
      <c r="K57" s="11"/>
      <c r="L57" s="103"/>
      <c r="M57" s="11"/>
      <c r="N57" s="20">
        <f t="shared" ref="N57:N63" si="25">(J57+G57)</f>
        <v>-12.5</v>
      </c>
      <c r="O57" s="10"/>
      <c r="P57" s="133">
        <f>P52+N57</f>
        <v>-70.980576999999982</v>
      </c>
      <c r="Q57" s="11"/>
    </row>
    <row r="58" spans="1:23" x14ac:dyDescent="0.25">
      <c r="A58" s="6"/>
      <c r="B58" s="6"/>
      <c r="C58" s="10" t="s">
        <v>125</v>
      </c>
      <c r="D58" s="10"/>
      <c r="E58" s="144">
        <v>4</v>
      </c>
      <c r="F58" s="135">
        <v>2</v>
      </c>
      <c r="G58" s="57">
        <f t="shared" si="23"/>
        <v>-8</v>
      </c>
      <c r="H58" s="4"/>
      <c r="I58" s="135">
        <v>0.3</v>
      </c>
      <c r="J58" s="57">
        <f t="shared" si="24"/>
        <v>-1.2</v>
      </c>
      <c r="K58" s="11"/>
      <c r="L58" s="103"/>
      <c r="M58" s="11"/>
      <c r="N58" s="20">
        <f t="shared" si="25"/>
        <v>-9.1999999999999993</v>
      </c>
      <c r="O58" s="10"/>
      <c r="P58" s="133">
        <f>P57+N58</f>
        <v>-80.180576999999985</v>
      </c>
      <c r="Q58" s="11"/>
    </row>
    <row r="59" spans="1:23" x14ac:dyDescent="0.25">
      <c r="A59" s="6"/>
      <c r="B59" s="6"/>
      <c r="C59" s="10" t="s">
        <v>125</v>
      </c>
      <c r="D59" s="10"/>
      <c r="E59" s="144">
        <v>4.5</v>
      </c>
      <c r="F59" s="135">
        <v>2.2000000000000002</v>
      </c>
      <c r="G59" s="57">
        <f t="shared" si="23"/>
        <v>-9.9</v>
      </c>
      <c r="H59" s="4"/>
      <c r="I59" s="135">
        <v>0.3</v>
      </c>
      <c r="J59" s="57">
        <f t="shared" si="24"/>
        <v>-1.3499999999999999</v>
      </c>
      <c r="K59" s="11"/>
      <c r="L59" s="103"/>
      <c r="M59" s="11"/>
      <c r="N59" s="20">
        <f t="shared" si="25"/>
        <v>-11.25</v>
      </c>
      <c r="O59" s="10"/>
      <c r="P59" s="133">
        <f>P58+N59</f>
        <v>-91.430576999999985</v>
      </c>
      <c r="Q59" s="11"/>
    </row>
    <row r="60" spans="1:23" x14ac:dyDescent="0.25">
      <c r="A60" s="6"/>
      <c r="B60" s="6"/>
      <c r="C60" s="10" t="s">
        <v>127</v>
      </c>
      <c r="D60" s="10"/>
      <c r="E60" s="144">
        <v>3</v>
      </c>
      <c r="F60" s="135">
        <v>2.2000000000000002</v>
      </c>
      <c r="G60" s="57">
        <f t="shared" si="23"/>
        <v>-6.6000000000000005</v>
      </c>
      <c r="H60" s="4"/>
      <c r="I60" s="135">
        <v>0.3</v>
      </c>
      <c r="J60" s="57">
        <f t="shared" si="24"/>
        <v>-0.89999999999999991</v>
      </c>
      <c r="K60" s="11"/>
      <c r="L60" s="103"/>
      <c r="M60" s="11"/>
      <c r="N60" s="20">
        <f t="shared" si="25"/>
        <v>-7.5</v>
      </c>
      <c r="O60" s="10"/>
      <c r="P60" s="133">
        <f t="shared" ref="P60" si="26">P59+N60</f>
        <v>-98.930576999999985</v>
      </c>
      <c r="Q60" s="11"/>
    </row>
    <row r="61" spans="1:23" x14ac:dyDescent="0.25">
      <c r="A61" s="6"/>
      <c r="B61" s="6"/>
      <c r="C61" s="190" t="s">
        <v>134</v>
      </c>
      <c r="D61" s="10"/>
      <c r="E61" s="22">
        <v>2</v>
      </c>
      <c r="F61" s="135">
        <v>2.5</v>
      </c>
      <c r="G61" s="57">
        <f>-F61*E61</f>
        <v>-5</v>
      </c>
      <c r="H61" s="4"/>
      <c r="I61" s="135">
        <v>0.3</v>
      </c>
      <c r="J61" s="57">
        <f>-I61*E61</f>
        <v>-0.6</v>
      </c>
      <c r="K61" s="11"/>
      <c r="L61" s="103"/>
      <c r="M61" s="11"/>
      <c r="N61" s="20">
        <f t="shared" si="25"/>
        <v>-5.6</v>
      </c>
      <c r="O61" s="10"/>
      <c r="P61" s="133">
        <f>P59+N61</f>
        <v>-97.03057699999998</v>
      </c>
      <c r="Q61" s="11"/>
      <c r="R61" s="195" t="s">
        <v>115</v>
      </c>
      <c r="T61" s="193">
        <f>N61</f>
        <v>-5.6</v>
      </c>
    </row>
    <row r="62" spans="1:23" x14ac:dyDescent="0.25">
      <c r="A62" s="6"/>
      <c r="B62" s="6"/>
      <c r="C62" s="10" t="s">
        <v>125</v>
      </c>
      <c r="D62" s="10"/>
      <c r="E62" s="22">
        <v>10</v>
      </c>
      <c r="F62" s="135">
        <v>2.5</v>
      </c>
      <c r="G62" s="57">
        <f>-F62*E62</f>
        <v>-25</v>
      </c>
      <c r="H62" s="4"/>
      <c r="I62" s="135">
        <v>0.3</v>
      </c>
      <c r="J62" s="57">
        <f>-I62*E62</f>
        <v>-3</v>
      </c>
      <c r="K62" s="11"/>
      <c r="L62" s="103"/>
      <c r="M62" s="11"/>
      <c r="N62" s="20">
        <f t="shared" si="25"/>
        <v>-28</v>
      </c>
      <c r="O62" s="10"/>
      <c r="P62" s="133">
        <f>P60+N62</f>
        <v>-126.93057699999999</v>
      </c>
      <c r="Q62" s="11"/>
    </row>
    <row r="63" spans="1:23" x14ac:dyDescent="0.25">
      <c r="A63" s="6"/>
      <c r="B63" s="6"/>
      <c r="C63" s="10" t="s">
        <v>119</v>
      </c>
      <c r="D63" s="10"/>
      <c r="E63" s="22">
        <v>2</v>
      </c>
      <c r="F63" s="135">
        <v>2.5</v>
      </c>
      <c r="G63" s="57">
        <f>-F63*E63</f>
        <v>-5</v>
      </c>
      <c r="H63" s="4"/>
      <c r="I63" s="135">
        <v>0.3</v>
      </c>
      <c r="J63" s="57">
        <f>-I63*E63</f>
        <v>-0.6</v>
      </c>
      <c r="K63" s="11"/>
      <c r="L63" s="103"/>
      <c r="M63" s="11"/>
      <c r="N63" s="20">
        <f t="shared" si="25"/>
        <v>-5.6</v>
      </c>
      <c r="O63" s="10"/>
      <c r="P63" s="133">
        <f t="shared" ref="P63" si="27">P62+N63</f>
        <v>-132.53057699999999</v>
      </c>
      <c r="Q63" s="11"/>
    </row>
    <row r="64" spans="1:23" ht="15.75" thickBot="1" x14ac:dyDescent="0.3">
      <c r="A64" s="6"/>
      <c r="B64" s="6"/>
      <c r="C64" s="10"/>
      <c r="D64" s="10"/>
      <c r="E64" s="10"/>
      <c r="F64" s="10"/>
      <c r="G64" s="10"/>
      <c r="H64" s="10"/>
      <c r="I64" s="10"/>
      <c r="J64" s="126">
        <f>SUM(J57:J63)</f>
        <v>-9.1499999999999986</v>
      </c>
      <c r="K64" s="11"/>
      <c r="L64" s="103"/>
      <c r="M64" s="11"/>
      <c r="N64" s="126">
        <f>SUM(N57:N63)</f>
        <v>-79.650000000000006</v>
      </c>
      <c r="O64" s="20"/>
      <c r="P64" s="20"/>
      <c r="Q64" s="11"/>
      <c r="T64" s="198">
        <f>SUM(T60:T63)</f>
        <v>-5.6</v>
      </c>
      <c r="V64" s="200">
        <f>SUM(V57:V63)</f>
        <v>0</v>
      </c>
      <c r="W64" s="200">
        <f>SUM(W57:W63)</f>
        <v>0</v>
      </c>
    </row>
    <row r="65" spans="2:23" x14ac:dyDescent="0.25">
      <c r="B65" s="6"/>
      <c r="C65" s="9" t="s">
        <v>87</v>
      </c>
      <c r="D65" s="9"/>
      <c r="E65" s="9"/>
      <c r="F65" s="9"/>
      <c r="G65" s="124"/>
      <c r="H65" s="9"/>
      <c r="I65" s="9"/>
      <c r="J65" s="124"/>
      <c r="K65" s="9"/>
      <c r="L65" s="125"/>
      <c r="M65" s="9"/>
      <c r="N65" s="13"/>
      <c r="O65" s="13"/>
      <c r="P65" s="13"/>
      <c r="Q65" s="11"/>
    </row>
    <row r="66" spans="2:23" ht="15.75" thickBot="1" x14ac:dyDescent="0.3">
      <c r="C66" s="9"/>
      <c r="D66" s="9"/>
      <c r="E66" s="9"/>
      <c r="F66" s="9"/>
      <c r="G66" s="124"/>
      <c r="H66" s="9"/>
      <c r="I66" s="13" t="s">
        <v>117</v>
      </c>
      <c r="J66" s="208">
        <f>J64+J53+J42</f>
        <v>-24.515999999999998</v>
      </c>
      <c r="K66" s="9"/>
      <c r="L66" s="125"/>
      <c r="M66" s="9"/>
      <c r="N66" s="208">
        <f>N64+N53+N42</f>
        <v>-196.77950000000001</v>
      </c>
      <c r="O66" s="13"/>
      <c r="P66" s="13"/>
      <c r="Q66" s="11"/>
      <c r="T66" s="198">
        <f>T64+T53</f>
        <v>-66.55</v>
      </c>
      <c r="V66" s="201">
        <f>V64+V53+V42</f>
        <v>-58.83700000000001</v>
      </c>
      <c r="W66" s="201">
        <f>W64+W53+W42</f>
        <v>-9.0284999999999993</v>
      </c>
    </row>
    <row r="67" spans="2:23" x14ac:dyDescent="0.25">
      <c r="C67" s="9"/>
      <c r="D67" s="9"/>
      <c r="E67" s="9"/>
      <c r="F67" s="9"/>
      <c r="G67" s="124"/>
      <c r="H67" s="9"/>
      <c r="I67" s="9"/>
      <c r="J67" s="124"/>
      <c r="K67" s="9"/>
      <c r="L67" s="125"/>
      <c r="M67" s="9"/>
      <c r="N67" s="124"/>
      <c r="O67" s="13"/>
      <c r="P67" s="13"/>
      <c r="Q67" s="11"/>
      <c r="T67" s="205"/>
      <c r="V67" s="207"/>
      <c r="W67" s="207"/>
    </row>
    <row r="68" spans="2:23" x14ac:dyDescent="0.25"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1"/>
    </row>
    <row r="70" spans="2:23" ht="18.75" x14ac:dyDescent="0.3">
      <c r="C70" s="131" t="s">
        <v>77</v>
      </c>
    </row>
    <row r="71" spans="2:23" x14ac:dyDescent="0.25">
      <c r="C71" s="137" t="s">
        <v>47</v>
      </c>
      <c r="Q71" s="11"/>
    </row>
    <row r="72" spans="2:23" x14ac:dyDescent="0.25">
      <c r="C72" s="10" t="s">
        <v>118</v>
      </c>
      <c r="D72" s="10"/>
      <c r="E72" s="22">
        <v>4.5999999999999996</v>
      </c>
      <c r="F72" s="135">
        <v>2</v>
      </c>
      <c r="G72" s="57">
        <f>-F72*E72</f>
        <v>-9.1999999999999993</v>
      </c>
      <c r="H72" s="4"/>
      <c r="I72" s="19">
        <v>0.4</v>
      </c>
      <c r="J72" s="57">
        <f>-I72*E72</f>
        <v>-1.8399999999999999</v>
      </c>
      <c r="K72" s="11"/>
      <c r="L72" s="103"/>
      <c r="M72" s="11"/>
      <c r="N72" s="20">
        <f>(J72+G72)</f>
        <v>-11.04</v>
      </c>
      <c r="Q72" s="11"/>
    </row>
    <row r="73" spans="2:23" x14ac:dyDescent="0.25">
      <c r="C73" s="137" t="s">
        <v>58</v>
      </c>
      <c r="D73" s="10"/>
      <c r="E73" s="10"/>
      <c r="F73" s="10"/>
      <c r="G73" s="10"/>
      <c r="H73" s="10"/>
      <c r="I73" s="10"/>
      <c r="J73" s="10"/>
      <c r="K73" s="11"/>
      <c r="L73" s="103"/>
      <c r="M73" s="11"/>
      <c r="N73" s="20"/>
      <c r="Q73" s="11"/>
    </row>
    <row r="74" spans="2:23" x14ac:dyDescent="0.25">
      <c r="C74" s="10" t="s">
        <v>140</v>
      </c>
      <c r="D74" s="10"/>
      <c r="E74" s="22">
        <v>10</v>
      </c>
      <c r="F74" s="135">
        <v>2.5</v>
      </c>
      <c r="G74" s="57">
        <f t="shared" ref="G74:G75" si="28">-F74*E74</f>
        <v>-25</v>
      </c>
      <c r="H74" s="4"/>
      <c r="I74" s="19">
        <v>0.5</v>
      </c>
      <c r="J74" s="57">
        <f t="shared" ref="J74:J75" si="29">-I74*E74</f>
        <v>-5</v>
      </c>
      <c r="K74" s="11"/>
      <c r="L74" s="103"/>
      <c r="M74" s="11"/>
      <c r="N74" s="20">
        <f t="shared" ref="N74:N75" si="30">(J74+G74)</f>
        <v>-30</v>
      </c>
      <c r="Q74" s="11"/>
    </row>
    <row r="75" spans="2:23" x14ac:dyDescent="0.25">
      <c r="C75" s="10" t="s">
        <v>141</v>
      </c>
      <c r="D75" s="10"/>
      <c r="E75" s="22">
        <v>10</v>
      </c>
      <c r="F75" s="135">
        <v>2.5</v>
      </c>
      <c r="G75" s="57">
        <f t="shared" si="28"/>
        <v>-25</v>
      </c>
      <c r="H75" s="4"/>
      <c r="I75" s="19">
        <v>0.5</v>
      </c>
      <c r="J75" s="57">
        <f t="shared" si="29"/>
        <v>-5</v>
      </c>
      <c r="K75" s="11"/>
      <c r="L75" s="103"/>
      <c r="M75" s="11"/>
      <c r="N75" s="20">
        <f t="shared" si="30"/>
        <v>-30</v>
      </c>
      <c r="Q75" s="11"/>
    </row>
    <row r="76" spans="2:23" x14ac:dyDescent="0.25">
      <c r="C76" s="137" t="s">
        <v>66</v>
      </c>
      <c r="Q76" s="11"/>
    </row>
    <row r="77" spans="2:23" x14ac:dyDescent="0.25">
      <c r="C77" s="10" t="s">
        <v>120</v>
      </c>
      <c r="D77" s="10"/>
      <c r="E77" s="144">
        <v>9.4</v>
      </c>
      <c r="F77" s="135">
        <v>2.2000000000000002</v>
      </c>
      <c r="G77" s="57">
        <f t="shared" ref="G77:G79" si="31">-F77*E77</f>
        <v>-20.680000000000003</v>
      </c>
      <c r="H77" s="4"/>
      <c r="I77" s="135">
        <v>0.4</v>
      </c>
      <c r="J77" s="57">
        <f t="shared" ref="J77:J79" si="32">-I77*E77</f>
        <v>-3.7600000000000002</v>
      </c>
      <c r="N77" s="20">
        <f t="shared" ref="N77:N79" si="33">(J77+G77)</f>
        <v>-24.440000000000005</v>
      </c>
      <c r="Q77" s="11"/>
    </row>
    <row r="78" spans="2:23" x14ac:dyDescent="0.25">
      <c r="C78" s="10" t="s">
        <v>124</v>
      </c>
      <c r="D78" s="10"/>
      <c r="E78" s="144">
        <v>13</v>
      </c>
      <c r="F78" s="135">
        <v>2.5</v>
      </c>
      <c r="G78" s="57">
        <f t="shared" si="31"/>
        <v>-32.5</v>
      </c>
      <c r="H78" s="4"/>
      <c r="I78" s="135">
        <v>0.4</v>
      </c>
      <c r="J78" s="57">
        <f t="shared" si="32"/>
        <v>-5.2</v>
      </c>
      <c r="N78" s="20">
        <f t="shared" si="33"/>
        <v>-37.700000000000003</v>
      </c>
      <c r="Q78" s="11"/>
    </row>
    <row r="79" spans="2:23" x14ac:dyDescent="0.25">
      <c r="C79" s="10" t="s">
        <v>121</v>
      </c>
      <c r="E79" s="144">
        <v>7.2</v>
      </c>
      <c r="F79" s="135">
        <v>2.2000000000000002</v>
      </c>
      <c r="G79" s="57">
        <f t="shared" si="31"/>
        <v>-15.840000000000002</v>
      </c>
      <c r="H79" s="4"/>
      <c r="I79" s="135">
        <v>0.4</v>
      </c>
      <c r="J79" s="57">
        <f t="shared" si="32"/>
        <v>-2.8800000000000003</v>
      </c>
      <c r="N79" s="20">
        <f t="shared" si="33"/>
        <v>-18.720000000000002</v>
      </c>
      <c r="Q79" s="11"/>
    </row>
    <row r="80" spans="2:23" x14ac:dyDescent="0.25">
      <c r="C80" s="169" t="s">
        <v>80</v>
      </c>
      <c r="Q80" s="11"/>
    </row>
    <row r="81" spans="3:17" x14ac:dyDescent="0.25">
      <c r="C81" s="10" t="s">
        <v>118</v>
      </c>
      <c r="D81" s="10"/>
      <c r="E81" s="22">
        <v>0.8</v>
      </c>
      <c r="F81" s="135">
        <v>2.7</v>
      </c>
      <c r="G81" s="57">
        <f>-F81*E81</f>
        <v>-2.16</v>
      </c>
      <c r="H81" s="4"/>
      <c r="I81" s="19">
        <v>0.5</v>
      </c>
      <c r="J81" s="57">
        <f>-I81*E81</f>
        <v>-0.4</v>
      </c>
      <c r="K81" s="11"/>
      <c r="L81" s="103"/>
      <c r="M81" s="11"/>
      <c r="N81" s="20">
        <f>(J81+G81)</f>
        <v>-2.56</v>
      </c>
      <c r="O81" s="11"/>
      <c r="Q81" s="11"/>
    </row>
    <row r="82" spans="3:17" x14ac:dyDescent="0.25">
      <c r="C82" s="169" t="s">
        <v>82</v>
      </c>
      <c r="Q82" s="11"/>
    </row>
    <row r="83" spans="3:17" x14ac:dyDescent="0.25">
      <c r="C83" s="10" t="s">
        <v>120</v>
      </c>
      <c r="D83" s="10"/>
      <c r="E83" s="144">
        <v>2</v>
      </c>
      <c r="F83" s="135">
        <v>2.2000000000000002</v>
      </c>
      <c r="G83" s="57">
        <f t="shared" ref="G83" si="34">-F83*E83</f>
        <v>-4.4000000000000004</v>
      </c>
      <c r="H83" s="4"/>
      <c r="I83" s="135">
        <v>0.4</v>
      </c>
      <c r="J83" s="57">
        <f t="shared" ref="J83" si="35">-I83*E83</f>
        <v>-0.8</v>
      </c>
      <c r="K83" s="11"/>
      <c r="L83" s="103"/>
      <c r="M83" s="11"/>
      <c r="N83" s="20">
        <f t="shared" ref="N83" si="36">(J83+G83)</f>
        <v>-5.2</v>
      </c>
      <c r="O83" s="10"/>
      <c r="Q83" s="11"/>
    </row>
    <row r="84" spans="3:17" x14ac:dyDescent="0.25">
      <c r="Q84" s="11"/>
    </row>
    <row r="85" spans="3:17" x14ac:dyDescent="0.25">
      <c r="Q85" s="11"/>
    </row>
    <row r="86" spans="3:17" x14ac:dyDescent="0.25">
      <c r="Q86" s="11"/>
    </row>
  </sheetData>
  <mergeCells count="1">
    <mergeCell ref="E31:P31"/>
  </mergeCell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86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20.100000000000001" customHeight="1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-0.5</v>
      </c>
      <c r="K5" s="11"/>
      <c r="L5" s="11"/>
      <c r="M5" s="11"/>
      <c r="N5" s="13">
        <f>(J5+G5)</f>
        <v>-0.5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v>-0.1</v>
      </c>
      <c r="K6" s="11"/>
      <c r="L6" s="11"/>
      <c r="M6" s="11"/>
      <c r="N6" s="153">
        <f>J6</f>
        <v>-0.1</v>
      </c>
      <c r="O6" s="12"/>
      <c r="P6" s="17"/>
      <c r="Q6" s="17"/>
    </row>
    <row r="7" spans="2:17" x14ac:dyDescent="0.2">
      <c r="C7" s="9" t="s">
        <v>60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49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4">
        <v>-0.1</v>
      </c>
      <c r="K11" s="11"/>
      <c r="L11" s="11"/>
      <c r="M11" s="11"/>
      <c r="N11" s="143">
        <f>(J11+G11)</f>
        <v>-0.1</v>
      </c>
      <c r="O11" s="12"/>
      <c r="P11" s="17"/>
      <c r="Q11" s="17"/>
    </row>
    <row r="12" spans="2:17" x14ac:dyDescent="0.2">
      <c r="C12" s="10"/>
      <c r="D12" s="10"/>
      <c r="E12" s="119"/>
      <c r="F12" s="119"/>
      <c r="G12" s="121"/>
      <c r="H12" s="122"/>
      <c r="I12" s="12"/>
      <c r="J12" s="12"/>
      <c r="K12" s="11"/>
      <c r="L12" s="11"/>
      <c r="M12" s="11"/>
      <c r="N12" s="11"/>
      <c r="O12" s="12"/>
      <c r="P12" s="17"/>
      <c r="Q12" s="17"/>
    </row>
    <row r="13" spans="2:17" ht="20.100000000000001" customHeight="1" x14ac:dyDescent="0.25">
      <c r="C13" s="127"/>
      <c r="D13" s="127"/>
      <c r="P13" s="147" t="s">
        <v>57</v>
      </c>
    </row>
    <row r="14" spans="2:17" ht="15" customHeight="1" x14ac:dyDescent="0.25">
      <c r="C14" s="127"/>
      <c r="D14" s="127"/>
      <c r="N14" s="146" t="s">
        <v>55</v>
      </c>
      <c r="P14" s="136">
        <f>71.836177</f>
        <v>71.836177000000006</v>
      </c>
    </row>
    <row r="15" spans="2:17" ht="20.100000000000001" customHeight="1" x14ac:dyDescent="0.25">
      <c r="C15" s="131" t="s">
        <v>21</v>
      </c>
      <c r="D15" s="127"/>
    </row>
    <row r="16" spans="2:17" ht="15" customHeight="1" x14ac:dyDescent="0.25">
      <c r="C16" s="127"/>
      <c r="D16" s="127"/>
      <c r="E16" s="17" t="s">
        <v>41</v>
      </c>
      <c r="F16" s="17" t="s">
        <v>5</v>
      </c>
      <c r="G16" s="17" t="s">
        <v>0</v>
      </c>
      <c r="H16" s="17"/>
      <c r="I16" s="17" t="s">
        <v>6</v>
      </c>
      <c r="J16" s="17" t="s">
        <v>10</v>
      </c>
    </row>
    <row r="17" spans="1:18" ht="15" customHeight="1" x14ac:dyDescent="0.25">
      <c r="C17" s="154" t="s">
        <v>84</v>
      </c>
      <c r="D17" s="127"/>
      <c r="E17" s="17"/>
      <c r="F17" s="17"/>
      <c r="G17" s="17"/>
      <c r="H17" s="17"/>
      <c r="I17" s="17"/>
      <c r="J17" s="17"/>
      <c r="L17" s="167">
        <v>-0.83499999999999996</v>
      </c>
      <c r="N17" s="143">
        <f t="shared" ref="N17:N21" si="2">(J17+G17+L17)</f>
        <v>-0.83499999999999996</v>
      </c>
      <c r="R17" s="6" t="s">
        <v>83</v>
      </c>
    </row>
    <row r="18" spans="1:18" ht="15" customHeight="1" x14ac:dyDescent="0.2">
      <c r="B18" s="8"/>
      <c r="C18" s="154" t="s">
        <v>53</v>
      </c>
      <c r="D18" s="10"/>
      <c r="E18" s="145">
        <f>E10</f>
        <v>1.1594</v>
      </c>
      <c r="F18" s="135">
        <v>0</v>
      </c>
      <c r="G18" s="57">
        <f t="shared" ref="G18" si="3">-F18*E18</f>
        <v>0</v>
      </c>
      <c r="H18" s="4"/>
      <c r="I18" s="135">
        <v>0.4</v>
      </c>
      <c r="J18" s="57">
        <f t="shared" ref="J18" si="4">-I18*E18</f>
        <v>-0.46376000000000001</v>
      </c>
      <c r="K18" s="11"/>
      <c r="L18" s="103"/>
      <c r="M18" s="11"/>
      <c r="N18" s="143">
        <f t="shared" si="2"/>
        <v>-0.46376000000000001</v>
      </c>
      <c r="O18" s="9"/>
      <c r="P18" s="21"/>
      <c r="Q18" s="11"/>
    </row>
    <row r="19" spans="1:18" ht="15" customHeight="1" x14ac:dyDescent="0.2">
      <c r="B19" s="8"/>
      <c r="C19" s="155" t="s">
        <v>16</v>
      </c>
      <c r="D19" s="11"/>
      <c r="E19" s="9"/>
      <c r="F19" s="9"/>
      <c r="G19" s="9"/>
      <c r="H19" s="9"/>
      <c r="I19" s="9"/>
      <c r="J19" s="148">
        <f>-0.636-J6</f>
        <v>-0.53600000000000003</v>
      </c>
      <c r="K19" s="9"/>
      <c r="L19" s="9"/>
      <c r="M19" s="9"/>
      <c r="N19" s="143">
        <f t="shared" si="2"/>
        <v>-0.53600000000000003</v>
      </c>
      <c r="O19" s="9"/>
      <c r="P19" s="21"/>
      <c r="Q19" s="11"/>
    </row>
    <row r="20" spans="1:18" ht="15" customHeight="1" x14ac:dyDescent="0.2">
      <c r="B20" s="8"/>
      <c r="C20" s="156" t="s">
        <v>61</v>
      </c>
      <c r="D20" s="9"/>
      <c r="E20" s="9"/>
      <c r="F20" s="9"/>
      <c r="G20" s="9"/>
      <c r="H20" s="4"/>
      <c r="I20" s="120"/>
      <c r="J20" s="151">
        <f>-1.71638-J5</f>
        <v>-1.21638</v>
      </c>
      <c r="K20" s="11"/>
      <c r="L20" s="11"/>
      <c r="M20" s="11"/>
      <c r="N20" s="143">
        <f t="shared" si="2"/>
        <v>-1.21638</v>
      </c>
      <c r="O20" s="9"/>
      <c r="P20" s="21"/>
      <c r="Q20" s="11"/>
    </row>
    <row r="21" spans="1:18" ht="15" customHeight="1" x14ac:dyDescent="0.2">
      <c r="B21" s="8"/>
      <c r="C21" s="156" t="s">
        <v>63</v>
      </c>
      <c r="D21" s="9"/>
      <c r="E21" s="119"/>
      <c r="F21" s="105"/>
      <c r="G21" s="139"/>
      <c r="H21" s="4"/>
      <c r="I21" s="19">
        <v>0.3</v>
      </c>
      <c r="J21" s="124">
        <f>(-I21*(E21+E7))-J11</f>
        <v>-3.1229360000000002</v>
      </c>
      <c r="K21" s="11"/>
      <c r="L21" s="11"/>
      <c r="M21" s="11"/>
      <c r="N21" s="143">
        <f t="shared" si="2"/>
        <v>-3.1229360000000002</v>
      </c>
      <c r="O21" s="9"/>
      <c r="P21" s="21"/>
      <c r="Q21" s="11"/>
    </row>
    <row r="22" spans="1:18" ht="15" customHeight="1" x14ac:dyDescent="0.2">
      <c r="B22" s="8"/>
      <c r="C22" s="154" t="s">
        <v>49</v>
      </c>
      <c r="D22" s="10"/>
      <c r="E22" s="104"/>
      <c r="F22" s="120"/>
      <c r="G22" s="57"/>
      <c r="H22" s="4"/>
      <c r="I22" s="120"/>
      <c r="J22" s="57"/>
      <c r="K22" s="11"/>
      <c r="L22" s="157">
        <f>-2.537446-L8</f>
        <v>-2.2837000000000001</v>
      </c>
      <c r="M22" s="11"/>
      <c r="N22" s="143">
        <f>(J22+G22+L22)</f>
        <v>-2.2837000000000001</v>
      </c>
      <c r="O22" s="9"/>
      <c r="P22" s="21"/>
      <c r="Q22" s="11"/>
    </row>
    <row r="23" spans="1:18" ht="15" customHeight="1" x14ac:dyDescent="0.2">
      <c r="B23" s="8"/>
      <c r="C23" s="155" t="s">
        <v>8</v>
      </c>
      <c r="D23" s="11"/>
      <c r="E23" s="28">
        <v>1.48</v>
      </c>
      <c r="F23" s="135">
        <v>2.2000000000000002</v>
      </c>
      <c r="G23" s="150">
        <f>-F23*E23</f>
        <v>-3.2560000000000002</v>
      </c>
      <c r="H23" s="11"/>
      <c r="I23" s="29">
        <v>0.35</v>
      </c>
      <c r="J23" s="57">
        <f>-I23*E23</f>
        <v>-0.51800000000000002</v>
      </c>
      <c r="K23" s="9"/>
      <c r="L23" s="9"/>
      <c r="M23" s="9"/>
      <c r="N23" s="143">
        <f t="shared" ref="N23:N25" si="5">(J23+G23+L23)</f>
        <v>-3.774</v>
      </c>
      <c r="O23" s="9"/>
      <c r="P23" s="21"/>
      <c r="Q23" s="11"/>
    </row>
    <row r="24" spans="1:18" ht="15" customHeight="1" x14ac:dyDescent="0.2">
      <c r="B24" s="8"/>
      <c r="C24" s="154" t="s">
        <v>52</v>
      </c>
      <c r="D24" s="10"/>
      <c r="E24" s="175">
        <v>0.8</v>
      </c>
      <c r="F24" s="172">
        <v>1.9</v>
      </c>
      <c r="G24" s="57">
        <f>-F24*E24</f>
        <v>-1.52</v>
      </c>
      <c r="H24" s="4"/>
      <c r="I24" s="135">
        <v>0.4</v>
      </c>
      <c r="J24" s="57">
        <f>-I24*E24</f>
        <v>-0.32000000000000006</v>
      </c>
      <c r="K24" s="11"/>
      <c r="L24" s="103"/>
      <c r="M24" s="11"/>
      <c r="N24" s="143">
        <f t="shared" si="5"/>
        <v>-1.84</v>
      </c>
      <c r="O24" s="9"/>
      <c r="P24" s="21"/>
      <c r="Q24" s="11"/>
    </row>
    <row r="25" spans="1:18" ht="15" customHeight="1" x14ac:dyDescent="0.2">
      <c r="B25" s="8"/>
      <c r="C25" s="10" t="s">
        <v>45</v>
      </c>
      <c r="D25" s="10"/>
      <c r="E25" s="174">
        <v>2.8622010000000002</v>
      </c>
      <c r="F25" s="166">
        <v>2.0150000000000001</v>
      </c>
      <c r="G25" s="57">
        <f>-F25*E25</f>
        <v>-5.7673350150000005</v>
      </c>
      <c r="H25" s="4"/>
      <c r="I25" s="19">
        <v>0.4</v>
      </c>
      <c r="J25" s="57">
        <f>-I25*E25</f>
        <v>-1.1448804000000001</v>
      </c>
      <c r="K25" s="11"/>
      <c r="L25" s="103"/>
      <c r="M25" s="11"/>
      <c r="N25" s="143">
        <f t="shared" si="5"/>
        <v>-6.9122154150000004</v>
      </c>
      <c r="O25" s="10"/>
      <c r="P25" s="21"/>
      <c r="Q25" s="11"/>
    </row>
    <row r="26" spans="1:18" ht="15.95" thickBot="1" x14ac:dyDescent="0.25">
      <c r="A26" s="6"/>
      <c r="B26" s="6"/>
      <c r="N26" s="149">
        <f>SUM(N17:N25)</f>
        <v>-20.983991414999998</v>
      </c>
      <c r="O26" s="9"/>
      <c r="P26" s="129">
        <f>P14+N26</f>
        <v>50.852185585000008</v>
      </c>
      <c r="Q26" s="11"/>
      <c r="R26" s="67" t="s">
        <v>31</v>
      </c>
    </row>
    <row r="27" spans="1:18" x14ac:dyDescent="0.2">
      <c r="Q27" s="11"/>
    </row>
    <row r="28" spans="1:18" ht="21" x14ac:dyDescent="0.25">
      <c r="E28" s="209" t="s">
        <v>56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1"/>
      <c r="Q28" s="11"/>
    </row>
    <row r="29" spans="1:18" ht="15" customHeight="1" x14ac:dyDescent="0.2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1"/>
    </row>
    <row r="30" spans="1:18" x14ac:dyDescent="0.2">
      <c r="B30" s="9"/>
      <c r="C30" s="130"/>
      <c r="D30" s="130"/>
      <c r="E30" s="17" t="s">
        <v>4</v>
      </c>
      <c r="F30" s="17" t="s">
        <v>5</v>
      </c>
      <c r="G30" s="17" t="s">
        <v>0</v>
      </c>
      <c r="H30" s="17"/>
      <c r="I30" s="17" t="s">
        <v>6</v>
      </c>
      <c r="J30" s="17" t="s">
        <v>10</v>
      </c>
      <c r="K30" s="9"/>
      <c r="L30" s="36" t="s">
        <v>42</v>
      </c>
      <c r="M30" s="9"/>
      <c r="N30" s="36" t="s">
        <v>26</v>
      </c>
      <c r="O30" s="9"/>
      <c r="P30" s="132" t="s">
        <v>2</v>
      </c>
      <c r="Q30" s="11"/>
    </row>
    <row r="31" spans="1:18" ht="15" customHeight="1" x14ac:dyDescent="0.2">
      <c r="B31" s="9"/>
      <c r="C31" s="130"/>
      <c r="D31" s="130"/>
      <c r="E31" s="17"/>
      <c r="F31" s="17"/>
      <c r="G31" s="17"/>
      <c r="H31" s="17"/>
      <c r="I31" s="17"/>
      <c r="J31" s="17"/>
      <c r="K31" s="9"/>
      <c r="L31" s="36"/>
      <c r="M31" s="9"/>
      <c r="N31" s="36"/>
      <c r="O31" s="9"/>
      <c r="P31" s="132"/>
      <c r="Q31" s="11"/>
    </row>
    <row r="32" spans="1:18" ht="20.100000000000001" customHeight="1" x14ac:dyDescent="0.25">
      <c r="B32" s="9"/>
      <c r="C32" s="131" t="s">
        <v>48</v>
      </c>
      <c r="D32" s="131"/>
      <c r="E32" s="17"/>
      <c r="F32" s="17"/>
      <c r="G32" s="17"/>
      <c r="H32" s="17"/>
      <c r="I32" s="17"/>
      <c r="J32" s="17"/>
      <c r="K32" s="9"/>
      <c r="L32" s="36"/>
      <c r="M32" s="9"/>
      <c r="N32" s="36"/>
      <c r="O32" s="9"/>
      <c r="P32" s="132"/>
      <c r="Q32" s="11"/>
    </row>
    <row r="33" spans="1:18" x14ac:dyDescent="0.2">
      <c r="B33" s="6"/>
      <c r="C33" s="10" t="s">
        <v>119</v>
      </c>
      <c r="D33" s="10"/>
      <c r="E33" s="144">
        <v>3.6</v>
      </c>
      <c r="F33" s="135">
        <v>2.2000000000000002</v>
      </c>
      <c r="G33" s="57">
        <f t="shared" ref="G33" si="6">-F33*E33</f>
        <v>-7.9200000000000008</v>
      </c>
      <c r="H33" s="4"/>
      <c r="I33" s="135">
        <v>0.4</v>
      </c>
      <c r="J33" s="57">
        <f t="shared" ref="J33" si="7">-I33*E33</f>
        <v>-1.4400000000000002</v>
      </c>
      <c r="K33" s="11"/>
      <c r="L33" s="103"/>
      <c r="M33" s="11"/>
      <c r="N33" s="20">
        <f t="shared" ref="N33" si="8">(J33+G33)</f>
        <v>-9.3600000000000012</v>
      </c>
      <c r="O33" s="10"/>
      <c r="P33" s="133">
        <f>P26+N33</f>
        <v>41.492185585000009</v>
      </c>
      <c r="Q33" s="11"/>
    </row>
    <row r="34" spans="1:18" x14ac:dyDescent="0.2">
      <c r="B34" s="6"/>
      <c r="C34" s="10" t="s">
        <v>121</v>
      </c>
      <c r="D34" s="10"/>
      <c r="E34" s="145">
        <v>3.02</v>
      </c>
      <c r="F34" s="135">
        <v>2.2000000000000002</v>
      </c>
      <c r="G34" s="57">
        <f>-F34*E34</f>
        <v>-6.644000000000001</v>
      </c>
      <c r="H34" s="4"/>
      <c r="I34" s="19">
        <v>0.35</v>
      </c>
      <c r="J34" s="57">
        <f>-I34*E34</f>
        <v>-1.0569999999999999</v>
      </c>
      <c r="K34" s="11"/>
      <c r="L34" s="103"/>
      <c r="M34" s="11"/>
      <c r="N34" s="20">
        <f>(J34+G34)</f>
        <v>-7.7010000000000005</v>
      </c>
      <c r="O34" s="10"/>
      <c r="P34" s="133">
        <f t="shared" ref="P34:P36" si="9">P33+N34</f>
        <v>33.791185585000008</v>
      </c>
      <c r="Q34" s="11"/>
      <c r="R34" s="6"/>
    </row>
    <row r="35" spans="1:18" ht="15.95" thickBot="1" x14ac:dyDescent="0.25">
      <c r="C35" s="10" t="s">
        <v>122</v>
      </c>
      <c r="E35" s="176">
        <v>1.04</v>
      </c>
      <c r="F35" s="172">
        <v>1.9</v>
      </c>
      <c r="G35" s="57">
        <f>-F35*E35</f>
        <v>-1.976</v>
      </c>
      <c r="H35" s="4"/>
      <c r="I35" s="19">
        <v>0.35</v>
      </c>
      <c r="J35" s="57">
        <f>-I35*E35</f>
        <v>-0.36399999999999999</v>
      </c>
      <c r="K35" s="11"/>
      <c r="L35" s="103"/>
      <c r="M35" s="11"/>
      <c r="N35" s="20">
        <f>(J35+G35)</f>
        <v>-2.34</v>
      </c>
      <c r="O35" s="10"/>
      <c r="P35" s="133">
        <f t="shared" si="9"/>
        <v>31.451185585000008</v>
      </c>
      <c r="R35" s="6"/>
    </row>
    <row r="36" spans="1:18" ht="15.95" thickBot="1" x14ac:dyDescent="0.25">
      <c r="C36" s="10" t="s">
        <v>123</v>
      </c>
      <c r="E36" s="176">
        <v>1.2150000000000001</v>
      </c>
      <c r="F36" s="172">
        <v>1.9</v>
      </c>
      <c r="G36" s="57">
        <f>-F36*E36</f>
        <v>-2.3085</v>
      </c>
      <c r="H36" s="4"/>
      <c r="I36" s="19">
        <v>0.35</v>
      </c>
      <c r="J36" s="57">
        <f>-I36*E36</f>
        <v>-0.42525000000000002</v>
      </c>
      <c r="K36" s="11"/>
      <c r="L36" s="103"/>
      <c r="M36" s="11"/>
      <c r="N36" s="20">
        <f>(J36+G36)</f>
        <v>-2.7337500000000001</v>
      </c>
      <c r="O36" s="10"/>
      <c r="P36" s="159">
        <f t="shared" si="9"/>
        <v>28.717435585000008</v>
      </c>
      <c r="R36" s="164" t="s">
        <v>88</v>
      </c>
    </row>
    <row r="37" spans="1:18" ht="15.95" thickBot="1" x14ac:dyDescent="0.25">
      <c r="A37" s="6"/>
      <c r="B37" s="6"/>
      <c r="C37" s="10"/>
      <c r="D37" s="10"/>
      <c r="E37" s="104"/>
      <c r="F37" s="120"/>
      <c r="G37" s="124"/>
      <c r="H37" s="122"/>
      <c r="I37" s="120"/>
      <c r="J37" s="124"/>
      <c r="K37" s="10"/>
      <c r="L37" s="125"/>
      <c r="M37" s="10"/>
      <c r="N37" s="126">
        <f>SUM(N33:N36)</f>
        <v>-22.13475</v>
      </c>
      <c r="O37" s="10"/>
      <c r="P37" s="133"/>
      <c r="Q37" s="11"/>
    </row>
    <row r="38" spans="1:18" ht="18.95" x14ac:dyDescent="0.25">
      <c r="A38" s="6"/>
      <c r="B38" s="6"/>
      <c r="C38" s="131" t="s">
        <v>75</v>
      </c>
      <c r="D38" s="134"/>
      <c r="E38" s="104"/>
      <c r="F38" s="120"/>
      <c r="G38" s="124"/>
      <c r="H38" s="122"/>
      <c r="I38" s="120"/>
      <c r="J38" s="124"/>
      <c r="K38" s="10"/>
      <c r="L38" s="125"/>
      <c r="M38" s="10"/>
      <c r="N38" s="20"/>
      <c r="O38" s="10"/>
      <c r="P38" s="133"/>
      <c r="Q38" s="11"/>
    </row>
    <row r="39" spans="1:18" x14ac:dyDescent="0.2">
      <c r="A39" s="6"/>
      <c r="B39" s="6"/>
      <c r="C39" s="170" t="s">
        <v>128</v>
      </c>
      <c r="D39" s="10"/>
      <c r="E39" s="114">
        <v>8</v>
      </c>
      <c r="F39" s="135">
        <v>2.5</v>
      </c>
      <c r="G39" s="57">
        <f>-F39*E39</f>
        <v>-20</v>
      </c>
      <c r="H39" s="4"/>
      <c r="I39" s="19">
        <v>0.5</v>
      </c>
      <c r="J39" s="57">
        <f>-I39*E39</f>
        <v>-4</v>
      </c>
      <c r="K39" s="11"/>
      <c r="L39" s="103"/>
      <c r="M39" s="11"/>
      <c r="N39" s="20">
        <f>(J39+G39)</f>
        <v>-24</v>
      </c>
      <c r="O39" s="10"/>
      <c r="P39" s="133">
        <f>P36+N39</f>
        <v>4.7174355850000076</v>
      </c>
      <c r="Q39" s="11"/>
    </row>
    <row r="40" spans="1:18" x14ac:dyDescent="0.2">
      <c r="C40" s="10" t="s">
        <v>123</v>
      </c>
      <c r="E40" s="171">
        <v>5.3</v>
      </c>
      <c r="F40" s="135">
        <v>2</v>
      </c>
      <c r="G40" s="57">
        <f t="shared" ref="G40:G43" si="10">-F40*E40</f>
        <v>-10.6</v>
      </c>
      <c r="H40" s="4"/>
      <c r="I40" s="135">
        <v>0.4</v>
      </c>
      <c r="J40" s="57">
        <f t="shared" ref="J40:J43" si="11">-I40*E40</f>
        <v>-2.12</v>
      </c>
      <c r="K40" s="11"/>
      <c r="L40" s="103"/>
      <c r="M40" s="11"/>
      <c r="N40" s="20">
        <f t="shared" ref="N40:N43" si="12">(J40+G40)</f>
        <v>-12.719999999999999</v>
      </c>
      <c r="O40" s="10"/>
      <c r="P40" s="133">
        <f>P39+N40</f>
        <v>-8.0025644149999913</v>
      </c>
    </row>
    <row r="41" spans="1:18" x14ac:dyDescent="0.2">
      <c r="C41" s="10" t="s">
        <v>123</v>
      </c>
      <c r="E41" s="144">
        <v>3.5</v>
      </c>
      <c r="F41" s="135">
        <v>2.5</v>
      </c>
      <c r="G41" s="57">
        <f t="shared" si="10"/>
        <v>-8.75</v>
      </c>
      <c r="H41" s="4"/>
      <c r="I41" s="135">
        <v>0.4</v>
      </c>
      <c r="J41" s="57">
        <f t="shared" si="11"/>
        <v>-1.4000000000000001</v>
      </c>
      <c r="K41" s="11"/>
      <c r="L41" s="103"/>
      <c r="M41" s="11"/>
      <c r="N41" s="20">
        <f t="shared" si="12"/>
        <v>-10.15</v>
      </c>
      <c r="O41" s="10"/>
      <c r="P41" s="133">
        <f>P40+N41</f>
        <v>-18.152564414999993</v>
      </c>
    </row>
    <row r="42" spans="1:18" x14ac:dyDescent="0.25">
      <c r="A42" s="6"/>
      <c r="B42" s="6"/>
      <c r="C42" s="170" t="s">
        <v>129</v>
      </c>
      <c r="D42" s="10"/>
      <c r="E42" s="114">
        <v>9.5</v>
      </c>
      <c r="F42" s="135">
        <v>2.5</v>
      </c>
      <c r="G42" s="57">
        <f>-F42*E42</f>
        <v>-23.75</v>
      </c>
      <c r="H42" s="4"/>
      <c r="I42" s="19">
        <v>0.5</v>
      </c>
      <c r="J42" s="57">
        <f>-I42*E42</f>
        <v>-4.75</v>
      </c>
      <c r="K42" s="11"/>
      <c r="L42" s="103"/>
      <c r="M42" s="11"/>
      <c r="N42" s="20">
        <f t="shared" si="12"/>
        <v>-28.5</v>
      </c>
      <c r="O42" s="10"/>
      <c r="P42" s="133">
        <f t="shared" ref="P42:P43" si="13">P41+N42</f>
        <v>-46.652564414999993</v>
      </c>
      <c r="Q42" s="11"/>
    </row>
    <row r="43" spans="1:18" x14ac:dyDescent="0.25">
      <c r="B43" s="6"/>
      <c r="C43" s="10" t="s">
        <v>130</v>
      </c>
      <c r="D43" s="10"/>
      <c r="E43" s="22">
        <v>11</v>
      </c>
      <c r="F43" s="135">
        <v>2.5</v>
      </c>
      <c r="G43" s="57">
        <f t="shared" si="10"/>
        <v>-27.5</v>
      </c>
      <c r="H43" s="4"/>
      <c r="I43" s="19">
        <v>0.35</v>
      </c>
      <c r="J43" s="57">
        <f t="shared" si="11"/>
        <v>-3.8499999999999996</v>
      </c>
      <c r="K43" s="11"/>
      <c r="L43" s="103"/>
      <c r="M43" s="11"/>
      <c r="N43" s="20">
        <f t="shared" si="12"/>
        <v>-31.35</v>
      </c>
      <c r="O43" s="10"/>
      <c r="P43" s="133">
        <f t="shared" si="13"/>
        <v>-78.002564414999995</v>
      </c>
      <c r="Q43" s="11"/>
    </row>
    <row r="44" spans="1:18" ht="15.75" thickBot="1" x14ac:dyDescent="0.3">
      <c r="B44" s="6"/>
      <c r="C44" s="9"/>
      <c r="D44" s="9"/>
      <c r="E44" s="9"/>
      <c r="F44" s="9"/>
      <c r="G44" s="124"/>
      <c r="H44" s="9"/>
      <c r="I44" s="9"/>
      <c r="J44" s="124"/>
      <c r="K44" s="9"/>
      <c r="L44" s="125"/>
      <c r="M44" s="9"/>
      <c r="N44" s="126">
        <f>SUM(N40:N43)</f>
        <v>-82.72</v>
      </c>
      <c r="O44" s="10"/>
      <c r="P44" s="133"/>
      <c r="Q44" s="11"/>
    </row>
    <row r="45" spans="1:18" ht="18.75" x14ac:dyDescent="0.3">
      <c r="A45" s="6"/>
      <c r="B45" s="6"/>
      <c r="C45" s="131" t="s">
        <v>76</v>
      </c>
      <c r="D45" s="134"/>
      <c r="E45" s="104"/>
      <c r="F45" s="120"/>
      <c r="G45" s="124"/>
      <c r="H45" s="122"/>
      <c r="I45" s="120"/>
      <c r="J45" s="124"/>
      <c r="K45" s="10"/>
      <c r="L45" s="125"/>
      <c r="M45" s="10"/>
      <c r="N45" s="20"/>
      <c r="O45" s="10"/>
      <c r="P45" s="133"/>
      <c r="Q45" s="11"/>
    </row>
    <row r="46" spans="1:18" x14ac:dyDescent="0.25">
      <c r="A46" s="6"/>
      <c r="B46" s="6"/>
      <c r="C46" s="10" t="s">
        <v>125</v>
      </c>
      <c r="D46" s="10"/>
      <c r="E46" s="144">
        <v>5</v>
      </c>
      <c r="F46" s="135">
        <v>2.2000000000000002</v>
      </c>
      <c r="G46" s="57">
        <f t="shared" ref="G46:G49" si="14">-F46*E46</f>
        <v>-11</v>
      </c>
      <c r="H46" s="4"/>
      <c r="I46" s="135">
        <v>0.4</v>
      </c>
      <c r="J46" s="57">
        <f t="shared" ref="J46:J49" si="15">-I46*E46</f>
        <v>-2</v>
      </c>
      <c r="K46" s="11"/>
      <c r="L46" s="103"/>
      <c r="M46" s="11"/>
      <c r="N46" s="20">
        <f t="shared" ref="N46:N50" si="16">(J46+G46)</f>
        <v>-13</v>
      </c>
      <c r="O46" s="10"/>
      <c r="P46" s="133">
        <f>P43+N46</f>
        <v>-91.002564414999995</v>
      </c>
      <c r="Q46" s="11"/>
    </row>
    <row r="47" spans="1:18" x14ac:dyDescent="0.25">
      <c r="A47" s="6"/>
      <c r="B47" s="6"/>
      <c r="C47" s="10" t="s">
        <v>125</v>
      </c>
      <c r="D47" s="10"/>
      <c r="E47" s="144">
        <v>4</v>
      </c>
      <c r="F47" s="135">
        <v>2</v>
      </c>
      <c r="G47" s="57">
        <f t="shared" si="14"/>
        <v>-8</v>
      </c>
      <c r="H47" s="4"/>
      <c r="I47" s="135">
        <v>0.4</v>
      </c>
      <c r="J47" s="57">
        <f t="shared" si="15"/>
        <v>-1.6</v>
      </c>
      <c r="K47" s="11"/>
      <c r="L47" s="103"/>
      <c r="M47" s="11"/>
      <c r="N47" s="20">
        <f t="shared" si="16"/>
        <v>-9.6</v>
      </c>
      <c r="O47" s="10"/>
      <c r="P47" s="133">
        <f>P46+N47</f>
        <v>-100.60256441499999</v>
      </c>
      <c r="Q47" s="11"/>
    </row>
    <row r="48" spans="1:18" x14ac:dyDescent="0.25">
      <c r="A48" s="6"/>
      <c r="B48" s="6"/>
      <c r="C48" s="10" t="s">
        <v>125</v>
      </c>
      <c r="D48" s="10"/>
      <c r="E48" s="144">
        <v>4.5</v>
      </c>
      <c r="F48" s="135">
        <v>2.2000000000000002</v>
      </c>
      <c r="G48" s="57">
        <f t="shared" si="14"/>
        <v>-9.9</v>
      </c>
      <c r="H48" s="4"/>
      <c r="I48" s="135">
        <v>0.4</v>
      </c>
      <c r="J48" s="57">
        <f t="shared" si="15"/>
        <v>-1.8</v>
      </c>
      <c r="K48" s="11"/>
      <c r="L48" s="103"/>
      <c r="M48" s="11"/>
      <c r="N48" s="20">
        <f t="shared" si="16"/>
        <v>-11.700000000000001</v>
      </c>
      <c r="O48" s="10"/>
      <c r="P48" s="133">
        <f>P47+N48</f>
        <v>-112.30256441499999</v>
      </c>
      <c r="Q48" s="11"/>
    </row>
    <row r="49" spans="1:17" x14ac:dyDescent="0.25">
      <c r="A49" s="6"/>
      <c r="B49" s="6"/>
      <c r="C49" s="10" t="s">
        <v>127</v>
      </c>
      <c r="D49" s="10"/>
      <c r="E49" s="144">
        <v>3</v>
      </c>
      <c r="F49" s="135">
        <v>2.2000000000000002</v>
      </c>
      <c r="G49" s="57">
        <f t="shared" si="14"/>
        <v>-6.6000000000000005</v>
      </c>
      <c r="H49" s="4"/>
      <c r="I49" s="135">
        <v>0.4</v>
      </c>
      <c r="J49" s="57">
        <f t="shared" si="15"/>
        <v>-1.2000000000000002</v>
      </c>
      <c r="K49" s="11"/>
      <c r="L49" s="103"/>
      <c r="M49" s="11"/>
      <c r="N49" s="20">
        <f t="shared" si="16"/>
        <v>-7.8000000000000007</v>
      </c>
      <c r="O49" s="10"/>
      <c r="P49" s="133">
        <f t="shared" ref="P49:P50" si="17">P48+N49</f>
        <v>-120.10256441499999</v>
      </c>
      <c r="Q49" s="11"/>
    </row>
    <row r="50" spans="1:17" x14ac:dyDescent="0.25">
      <c r="A50" s="6"/>
      <c r="B50" s="6"/>
      <c r="C50" s="10" t="s">
        <v>125</v>
      </c>
      <c r="D50" s="10"/>
      <c r="E50" s="22">
        <v>10</v>
      </c>
      <c r="F50" s="135">
        <v>2.5</v>
      </c>
      <c r="G50" s="57">
        <f>-F50*E50</f>
        <v>-25</v>
      </c>
      <c r="H50" s="4"/>
      <c r="I50" s="19">
        <v>0.5</v>
      </c>
      <c r="J50" s="57">
        <f>-I50*E50</f>
        <v>-5</v>
      </c>
      <c r="K50" s="11"/>
      <c r="L50" s="103"/>
      <c r="M50" s="11"/>
      <c r="N50" s="20">
        <f t="shared" si="16"/>
        <v>-30</v>
      </c>
      <c r="O50" s="10"/>
      <c r="P50" s="133">
        <f t="shared" si="17"/>
        <v>-150.10256441499999</v>
      </c>
      <c r="Q50" s="11"/>
    </row>
    <row r="51" spans="1:17" x14ac:dyDescent="0.2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1"/>
      <c r="L51" s="103"/>
      <c r="M51" s="11"/>
      <c r="N51" s="20"/>
      <c r="O51" s="20"/>
      <c r="P51" s="20"/>
      <c r="Q51" s="11"/>
    </row>
    <row r="52" spans="1:17" x14ac:dyDescent="0.25">
      <c r="B52" s="6"/>
      <c r="C52" s="10"/>
      <c r="D52" s="10"/>
      <c r="E52" s="104"/>
      <c r="F52" s="120"/>
      <c r="G52" s="124"/>
      <c r="H52" s="122"/>
      <c r="I52" s="120"/>
      <c r="J52" s="124"/>
      <c r="K52" s="10"/>
      <c r="L52" s="125"/>
      <c r="M52" s="11"/>
      <c r="N52" s="20"/>
      <c r="O52" s="20"/>
      <c r="P52" s="20"/>
      <c r="Q52" s="11"/>
    </row>
    <row r="53" spans="1:17" x14ac:dyDescent="0.25">
      <c r="B53" s="6"/>
      <c r="C53" s="9" t="s">
        <v>87</v>
      </c>
      <c r="D53" s="9"/>
      <c r="E53" s="9"/>
      <c r="F53" s="9"/>
      <c r="G53" s="124"/>
      <c r="H53" s="9"/>
      <c r="I53" s="9"/>
      <c r="J53" s="124"/>
      <c r="K53" s="9"/>
      <c r="L53" s="125"/>
      <c r="M53" s="9"/>
      <c r="N53" s="13"/>
      <c r="O53" s="13"/>
      <c r="P53" s="13"/>
      <c r="Q53" s="11"/>
    </row>
    <row r="54" spans="1:17" x14ac:dyDescent="0.25">
      <c r="C54" s="9"/>
      <c r="D54" s="9"/>
      <c r="E54" s="9"/>
      <c r="F54" s="9"/>
      <c r="G54" s="124"/>
      <c r="H54" s="9"/>
      <c r="I54" s="9"/>
      <c r="J54" s="124"/>
      <c r="K54" s="9"/>
      <c r="L54" s="125"/>
      <c r="M54" s="9"/>
      <c r="N54" s="13"/>
      <c r="O54" s="13"/>
      <c r="P54" s="13"/>
      <c r="Q54" s="11"/>
    </row>
    <row r="55" spans="1:17" x14ac:dyDescent="0.25"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1"/>
    </row>
    <row r="57" spans="1:17" ht="18.75" x14ac:dyDescent="0.3">
      <c r="C57" s="131" t="s">
        <v>77</v>
      </c>
    </row>
    <row r="58" spans="1:17" x14ac:dyDescent="0.25">
      <c r="C58" s="137" t="s">
        <v>47</v>
      </c>
      <c r="Q58" s="11"/>
    </row>
    <row r="59" spans="1:17" x14ac:dyDescent="0.25">
      <c r="C59" s="10" t="s">
        <v>118</v>
      </c>
      <c r="D59" s="10"/>
      <c r="E59" s="22">
        <v>4.5999999999999996</v>
      </c>
      <c r="F59" s="135">
        <v>2</v>
      </c>
      <c r="G59" s="57">
        <f>-F59*E59</f>
        <v>-9.1999999999999993</v>
      </c>
      <c r="H59" s="4"/>
      <c r="I59" s="19">
        <v>0.4</v>
      </c>
      <c r="J59" s="57">
        <f>-I59*E59</f>
        <v>-1.8399999999999999</v>
      </c>
      <c r="K59" s="11"/>
      <c r="L59" s="103"/>
      <c r="M59" s="11"/>
      <c r="N59" s="20">
        <f>(J59+G59)</f>
        <v>-11.04</v>
      </c>
      <c r="Q59" s="11"/>
    </row>
    <row r="60" spans="1:17" x14ac:dyDescent="0.25">
      <c r="C60" s="137" t="s">
        <v>58</v>
      </c>
      <c r="D60" s="10"/>
      <c r="E60" s="10"/>
      <c r="F60" s="10"/>
      <c r="G60" s="10"/>
      <c r="H60" s="10"/>
      <c r="I60" s="10"/>
      <c r="J60" s="10"/>
      <c r="K60" s="11"/>
      <c r="L60" s="103"/>
      <c r="M60" s="11"/>
      <c r="N60" s="20"/>
      <c r="Q60" s="11"/>
    </row>
    <row r="61" spans="1:17" x14ac:dyDescent="0.25">
      <c r="C61" s="10" t="s">
        <v>140</v>
      </c>
      <c r="D61" s="10"/>
      <c r="E61" s="22">
        <v>10</v>
      </c>
      <c r="F61" s="135">
        <v>2.5</v>
      </c>
      <c r="G61" s="57">
        <f t="shared" ref="G61:G62" si="18">-F61*E61</f>
        <v>-25</v>
      </c>
      <c r="H61" s="4"/>
      <c r="I61" s="19">
        <v>0.5</v>
      </c>
      <c r="J61" s="57">
        <f t="shared" ref="J61:J62" si="19">-I61*E61</f>
        <v>-5</v>
      </c>
      <c r="K61" s="11"/>
      <c r="L61" s="103"/>
      <c r="M61" s="11"/>
      <c r="N61" s="20">
        <f t="shared" ref="N61:N62" si="20">(J61+G61)</f>
        <v>-30</v>
      </c>
      <c r="Q61" s="11"/>
    </row>
    <row r="62" spans="1:17" x14ac:dyDescent="0.25">
      <c r="C62" s="10" t="s">
        <v>141</v>
      </c>
      <c r="D62" s="10"/>
      <c r="E62" s="22">
        <v>10</v>
      </c>
      <c r="F62" s="135">
        <v>2.5</v>
      </c>
      <c r="G62" s="57">
        <f t="shared" si="18"/>
        <v>-25</v>
      </c>
      <c r="H62" s="4"/>
      <c r="I62" s="19">
        <v>0.5</v>
      </c>
      <c r="J62" s="57">
        <f t="shared" si="19"/>
        <v>-5</v>
      </c>
      <c r="K62" s="11"/>
      <c r="L62" s="103"/>
      <c r="M62" s="11"/>
      <c r="N62" s="20">
        <f t="shared" si="20"/>
        <v>-30</v>
      </c>
      <c r="Q62" s="11"/>
    </row>
    <row r="63" spans="1:17" x14ac:dyDescent="0.25">
      <c r="C63" s="137" t="s">
        <v>66</v>
      </c>
      <c r="Q63" s="11"/>
    </row>
    <row r="64" spans="1:17" x14ac:dyDescent="0.25">
      <c r="C64" s="10" t="s">
        <v>120</v>
      </c>
      <c r="D64" s="10"/>
      <c r="E64" s="144">
        <v>9.4</v>
      </c>
      <c r="F64" s="135">
        <v>2.2000000000000002</v>
      </c>
      <c r="G64" s="57">
        <f t="shared" ref="G64:G66" si="21">-F64*E64</f>
        <v>-20.680000000000003</v>
      </c>
      <c r="H64" s="4"/>
      <c r="I64" s="135">
        <v>0.4</v>
      </c>
      <c r="J64" s="57">
        <f t="shared" ref="J64:J66" si="22">-I64*E64</f>
        <v>-3.7600000000000002</v>
      </c>
      <c r="N64" s="20">
        <f t="shared" ref="N64:N66" si="23">(J64+G64)</f>
        <v>-24.440000000000005</v>
      </c>
      <c r="Q64" s="11"/>
    </row>
    <row r="65" spans="3:17" x14ac:dyDescent="0.25">
      <c r="C65" s="10" t="s">
        <v>124</v>
      </c>
      <c r="D65" s="10"/>
      <c r="E65" s="144">
        <v>13</v>
      </c>
      <c r="F65" s="135">
        <v>2.5</v>
      </c>
      <c r="G65" s="57">
        <f t="shared" si="21"/>
        <v>-32.5</v>
      </c>
      <c r="H65" s="4"/>
      <c r="I65" s="135">
        <v>0.4</v>
      </c>
      <c r="J65" s="57">
        <f t="shared" si="22"/>
        <v>-5.2</v>
      </c>
      <c r="N65" s="20">
        <f t="shared" si="23"/>
        <v>-37.700000000000003</v>
      </c>
      <c r="Q65" s="11"/>
    </row>
    <row r="66" spans="3:17" x14ac:dyDescent="0.25">
      <c r="C66" s="10" t="s">
        <v>121</v>
      </c>
      <c r="E66" s="144">
        <v>7.2</v>
      </c>
      <c r="F66" s="135">
        <v>2.2000000000000002</v>
      </c>
      <c r="G66" s="57">
        <f t="shared" si="21"/>
        <v>-15.840000000000002</v>
      </c>
      <c r="H66" s="4"/>
      <c r="I66" s="135">
        <v>0.4</v>
      </c>
      <c r="J66" s="57">
        <f t="shared" si="22"/>
        <v>-2.8800000000000003</v>
      </c>
      <c r="N66" s="20">
        <f t="shared" si="23"/>
        <v>-18.720000000000002</v>
      </c>
      <c r="Q66" s="11"/>
    </row>
    <row r="67" spans="3:17" x14ac:dyDescent="0.25">
      <c r="C67" s="169" t="s">
        <v>80</v>
      </c>
      <c r="Q67" s="11"/>
    </row>
    <row r="68" spans="3:17" x14ac:dyDescent="0.25">
      <c r="C68" s="10" t="s">
        <v>118</v>
      </c>
      <c r="D68" s="10"/>
      <c r="E68" s="22">
        <v>0.8</v>
      </c>
      <c r="F68" s="135">
        <v>2.7</v>
      </c>
      <c r="G68" s="57">
        <f>-F68*E68</f>
        <v>-2.16</v>
      </c>
      <c r="H68" s="4"/>
      <c r="I68" s="19">
        <v>0.5</v>
      </c>
      <c r="J68" s="57">
        <f>-I68*E68</f>
        <v>-0.4</v>
      </c>
      <c r="K68" s="11"/>
      <c r="L68" s="103"/>
      <c r="M68" s="11"/>
      <c r="N68" s="20">
        <f>(J68+G68)</f>
        <v>-2.56</v>
      </c>
      <c r="O68" s="11"/>
      <c r="Q68" s="11"/>
    </row>
    <row r="69" spans="3:17" x14ac:dyDescent="0.25">
      <c r="C69" s="169" t="s">
        <v>82</v>
      </c>
      <c r="Q69" s="11"/>
    </row>
    <row r="70" spans="3:17" x14ac:dyDescent="0.25">
      <c r="C70" s="10" t="s">
        <v>120</v>
      </c>
      <c r="D70" s="10"/>
      <c r="E70" s="144">
        <v>2</v>
      </c>
      <c r="F70" s="135">
        <v>2.2000000000000002</v>
      </c>
      <c r="G70" s="57">
        <f t="shared" ref="G70" si="24">-F70*E70</f>
        <v>-4.4000000000000004</v>
      </c>
      <c r="H70" s="4"/>
      <c r="I70" s="135">
        <v>0.4</v>
      </c>
      <c r="J70" s="57">
        <f t="shared" ref="J70" si="25">-I70*E70</f>
        <v>-0.8</v>
      </c>
      <c r="K70" s="11"/>
      <c r="L70" s="103"/>
      <c r="M70" s="11"/>
      <c r="N70" s="20">
        <f t="shared" ref="N70" si="26">(J70+G70)</f>
        <v>-5.2</v>
      </c>
      <c r="O70" s="10"/>
      <c r="Q70" s="11"/>
    </row>
    <row r="71" spans="3:17" x14ac:dyDescent="0.25">
      <c r="Q71" s="11"/>
    </row>
    <row r="72" spans="3:17" x14ac:dyDescent="0.25">
      <c r="Q72" s="11"/>
    </row>
    <row r="73" spans="3:17" x14ac:dyDescent="0.25">
      <c r="Q73" s="11"/>
    </row>
  </sheetData>
  <mergeCells count="1">
    <mergeCell ref="E28:P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bestFit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85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20.100000000000001" customHeight="1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-0.5</v>
      </c>
      <c r="K5" s="11"/>
      <c r="L5" s="11"/>
      <c r="M5" s="11"/>
      <c r="N5" s="13">
        <f>(J5+G5)</f>
        <v>-0.5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v>-0.1</v>
      </c>
      <c r="K6" s="11"/>
      <c r="L6" s="11"/>
      <c r="M6" s="11"/>
      <c r="N6" s="153">
        <f>J6</f>
        <v>-0.1</v>
      </c>
      <c r="O6" s="12"/>
      <c r="P6" s="17"/>
      <c r="Q6" s="17"/>
    </row>
    <row r="7" spans="2:17" x14ac:dyDescent="0.2">
      <c r="C7" s="9" t="s">
        <v>60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49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4">
        <v>-0.1</v>
      </c>
      <c r="K11" s="11"/>
      <c r="L11" s="11"/>
      <c r="M11" s="11"/>
      <c r="N11" s="143">
        <f>(J11+G11)</f>
        <v>-0.1</v>
      </c>
      <c r="O11" s="12"/>
      <c r="P11" s="17"/>
      <c r="Q11" s="17"/>
    </row>
    <row r="12" spans="2:17" x14ac:dyDescent="0.2">
      <c r="C12" s="10"/>
      <c r="D12" s="10"/>
      <c r="E12" s="119"/>
      <c r="F12" s="119"/>
      <c r="G12" s="121"/>
      <c r="H12" s="122"/>
      <c r="I12" s="12"/>
      <c r="J12" s="12"/>
      <c r="K12" s="11"/>
      <c r="L12" s="11"/>
      <c r="M12" s="11"/>
      <c r="N12" s="11"/>
      <c r="O12" s="12"/>
      <c r="P12" s="17"/>
      <c r="Q12" s="17"/>
    </row>
    <row r="13" spans="2:17" ht="20.100000000000001" customHeight="1" x14ac:dyDescent="0.25">
      <c r="C13" s="127"/>
      <c r="D13" s="127"/>
      <c r="P13" s="147" t="s">
        <v>57</v>
      </c>
    </row>
    <row r="14" spans="2:17" ht="15" customHeight="1" x14ac:dyDescent="0.25">
      <c r="C14" s="127"/>
      <c r="D14" s="127"/>
      <c r="N14" s="146" t="s">
        <v>55</v>
      </c>
      <c r="P14" s="136">
        <f>71.632477</f>
        <v>71.632476999999994</v>
      </c>
    </row>
    <row r="15" spans="2:17" ht="20.100000000000001" customHeight="1" x14ac:dyDescent="0.25">
      <c r="C15" s="131" t="s">
        <v>21</v>
      </c>
      <c r="D15" s="127"/>
    </row>
    <row r="16" spans="2:17" ht="15" customHeight="1" x14ac:dyDescent="0.25">
      <c r="C16" s="127"/>
      <c r="D16" s="127"/>
      <c r="E16" s="17" t="s">
        <v>41</v>
      </c>
      <c r="F16" s="17" t="s">
        <v>5</v>
      </c>
      <c r="G16" s="17" t="s">
        <v>0</v>
      </c>
      <c r="H16" s="17"/>
      <c r="I16" s="17" t="s">
        <v>6</v>
      </c>
      <c r="J16" s="17" t="s">
        <v>10</v>
      </c>
    </row>
    <row r="17" spans="1:18" ht="15" customHeight="1" x14ac:dyDescent="0.25">
      <c r="C17" s="154" t="s">
        <v>84</v>
      </c>
      <c r="D17" s="127"/>
      <c r="E17" s="17"/>
      <c r="F17" s="17"/>
      <c r="G17" s="17"/>
      <c r="H17" s="17"/>
      <c r="I17" s="17"/>
      <c r="J17" s="17"/>
      <c r="L17" s="167">
        <v>-0.83499999999999996</v>
      </c>
      <c r="N17" s="143">
        <f t="shared" ref="N17:N21" si="2">(J17+G17+L17)</f>
        <v>-0.83499999999999996</v>
      </c>
      <c r="R17" s="164" t="s">
        <v>83</v>
      </c>
    </row>
    <row r="18" spans="1:18" ht="15" customHeight="1" x14ac:dyDescent="0.2">
      <c r="B18" s="8"/>
      <c r="C18" s="154" t="s">
        <v>53</v>
      </c>
      <c r="D18" s="10"/>
      <c r="E18" s="158">
        <v>1.1594</v>
      </c>
      <c r="F18" s="135">
        <v>0</v>
      </c>
      <c r="G18" s="57">
        <f t="shared" ref="G18" si="3">-F18*E18</f>
        <v>0</v>
      </c>
      <c r="H18" s="4"/>
      <c r="I18" s="135">
        <v>0.4</v>
      </c>
      <c r="J18" s="57">
        <f t="shared" ref="J18" si="4">-I18*E18</f>
        <v>-0.46376000000000001</v>
      </c>
      <c r="K18" s="11"/>
      <c r="L18" s="103"/>
      <c r="M18" s="11"/>
      <c r="N18" s="143">
        <f t="shared" si="2"/>
        <v>-0.46376000000000001</v>
      </c>
      <c r="O18" s="9"/>
      <c r="P18" s="21"/>
      <c r="Q18" s="11"/>
    </row>
    <row r="19" spans="1:18" ht="15" customHeight="1" x14ac:dyDescent="0.2">
      <c r="B19" s="8"/>
      <c r="C19" s="155" t="s">
        <v>16</v>
      </c>
      <c r="D19" s="11"/>
      <c r="E19" s="9"/>
      <c r="F19" s="9"/>
      <c r="G19" s="9"/>
      <c r="H19" s="9"/>
      <c r="I19" s="9"/>
      <c r="J19" s="148">
        <f>-0.636-J6</f>
        <v>-0.53600000000000003</v>
      </c>
      <c r="K19" s="9"/>
      <c r="L19" s="9"/>
      <c r="M19" s="9"/>
      <c r="N19" s="143">
        <f t="shared" si="2"/>
        <v>-0.53600000000000003</v>
      </c>
      <c r="O19" s="9"/>
      <c r="P19" s="21"/>
      <c r="Q19" s="11"/>
    </row>
    <row r="20" spans="1:18" ht="15" customHeight="1" x14ac:dyDescent="0.2">
      <c r="B20" s="8"/>
      <c r="C20" s="156" t="s">
        <v>61</v>
      </c>
      <c r="D20" s="9"/>
      <c r="E20" s="9"/>
      <c r="F20" s="9"/>
      <c r="G20" s="9"/>
      <c r="H20" s="4"/>
      <c r="I20" s="120"/>
      <c r="J20" s="151">
        <f>-1.71638-J5</f>
        <v>-1.21638</v>
      </c>
      <c r="K20" s="11"/>
      <c r="L20" s="11"/>
      <c r="M20" s="11"/>
      <c r="N20" s="143">
        <f t="shared" si="2"/>
        <v>-1.21638</v>
      </c>
      <c r="O20" s="9"/>
      <c r="P20" s="21"/>
      <c r="Q20" s="11"/>
    </row>
    <row r="21" spans="1:18" ht="15" customHeight="1" x14ac:dyDescent="0.2">
      <c r="B21" s="8"/>
      <c r="C21" s="156" t="s">
        <v>63</v>
      </c>
      <c r="D21" s="9"/>
      <c r="E21" s="119"/>
      <c r="F21" s="105"/>
      <c r="G21" s="139"/>
      <c r="H21" s="4"/>
      <c r="I21" s="19">
        <v>0.3</v>
      </c>
      <c r="J21" s="124">
        <f>(-I21*(E21+E7))-J11</f>
        <v>-3.1229360000000002</v>
      </c>
      <c r="K21" s="11"/>
      <c r="L21" s="11"/>
      <c r="M21" s="11"/>
      <c r="N21" s="143">
        <f t="shared" si="2"/>
        <v>-3.1229360000000002</v>
      </c>
      <c r="O21" s="9"/>
      <c r="P21" s="21"/>
      <c r="Q21" s="11"/>
    </row>
    <row r="22" spans="1:18" ht="15" customHeight="1" x14ac:dyDescent="0.2">
      <c r="B22" s="8"/>
      <c r="C22" s="154" t="s">
        <v>49</v>
      </c>
      <c r="D22" s="10"/>
      <c r="E22" s="104"/>
      <c r="F22" s="120"/>
      <c r="G22" s="57"/>
      <c r="H22" s="4"/>
      <c r="I22" s="120"/>
      <c r="J22" s="57"/>
      <c r="K22" s="11"/>
      <c r="L22" s="157">
        <f>-2.537446-L8</f>
        <v>-2.2837000000000001</v>
      </c>
      <c r="M22" s="11"/>
      <c r="N22" s="143">
        <f>(J22+G22+L22)</f>
        <v>-2.2837000000000001</v>
      </c>
      <c r="O22" s="9"/>
      <c r="P22" s="21"/>
      <c r="Q22" s="11"/>
    </row>
    <row r="23" spans="1:18" ht="15" customHeight="1" x14ac:dyDescent="0.2">
      <c r="B23" s="8"/>
      <c r="C23" s="155" t="s">
        <v>8</v>
      </c>
      <c r="D23" s="11"/>
      <c r="E23" s="28">
        <v>1.48</v>
      </c>
      <c r="F23" s="172">
        <v>2.2000000000000002</v>
      </c>
      <c r="G23" s="150">
        <f>-F23*E23</f>
        <v>-3.2560000000000002</v>
      </c>
      <c r="H23" s="11"/>
      <c r="I23" s="173">
        <v>0.35</v>
      </c>
      <c r="J23" s="57">
        <f>-I23*E23</f>
        <v>-0.51800000000000002</v>
      </c>
      <c r="K23" s="9"/>
      <c r="L23" s="9"/>
      <c r="M23" s="9"/>
      <c r="N23" s="143">
        <f t="shared" ref="N23:N25" si="5">(J23+G23+L23)</f>
        <v>-3.774</v>
      </c>
      <c r="O23" s="9"/>
      <c r="P23" s="21"/>
      <c r="Q23" s="11"/>
    </row>
    <row r="24" spans="1:18" ht="15" customHeight="1" x14ac:dyDescent="0.2">
      <c r="B24" s="8"/>
      <c r="C24" s="154" t="s">
        <v>52</v>
      </c>
      <c r="D24" s="10"/>
      <c r="E24" s="145">
        <v>1.6</v>
      </c>
      <c r="F24" s="135">
        <v>1.8</v>
      </c>
      <c r="G24" s="57">
        <f>-F24*E24</f>
        <v>-2.8800000000000003</v>
      </c>
      <c r="H24" s="4"/>
      <c r="I24" s="135">
        <v>0.4</v>
      </c>
      <c r="J24" s="57">
        <f>-I24*E24</f>
        <v>-0.64000000000000012</v>
      </c>
      <c r="K24" s="11"/>
      <c r="L24" s="103"/>
      <c r="M24" s="11"/>
      <c r="N24" s="143">
        <f t="shared" si="5"/>
        <v>-3.5200000000000005</v>
      </c>
      <c r="O24" s="9"/>
      <c r="P24" s="21"/>
      <c r="Q24" s="11"/>
    </row>
    <row r="25" spans="1:18" ht="15" customHeight="1" x14ac:dyDescent="0.2">
      <c r="B25" s="8"/>
      <c r="C25" s="10" t="s">
        <v>45</v>
      </c>
      <c r="D25" s="10"/>
      <c r="E25" s="22">
        <v>2.8622010000000002</v>
      </c>
      <c r="F25" s="166">
        <v>2.0150000000000001</v>
      </c>
      <c r="G25" s="57">
        <f>-F25*E25</f>
        <v>-5.7673350150000005</v>
      </c>
      <c r="H25" s="4"/>
      <c r="I25" s="19">
        <v>0.4</v>
      </c>
      <c r="J25" s="57">
        <f>-I25*E25</f>
        <v>-1.1448804000000001</v>
      </c>
      <c r="K25" s="11"/>
      <c r="L25" s="103"/>
      <c r="M25" s="11"/>
      <c r="N25" s="143">
        <f t="shared" si="5"/>
        <v>-6.9122154150000004</v>
      </c>
      <c r="O25" s="10"/>
      <c r="P25" s="21"/>
      <c r="Q25" s="11"/>
    </row>
    <row r="26" spans="1:18" ht="15.95" thickBot="1" x14ac:dyDescent="0.25">
      <c r="A26" s="6"/>
      <c r="B26" s="6"/>
      <c r="N26" s="149">
        <f>SUM(N17:N25)</f>
        <v>-22.663991414999998</v>
      </c>
      <c r="O26" s="9"/>
      <c r="P26" s="129">
        <f>P14+N26</f>
        <v>48.968485584999996</v>
      </c>
      <c r="Q26" s="11"/>
      <c r="R26" s="67" t="s">
        <v>31</v>
      </c>
    </row>
    <row r="27" spans="1:18" x14ac:dyDescent="0.2">
      <c r="Q27" s="11"/>
    </row>
    <row r="28" spans="1:18" ht="21" x14ac:dyDescent="0.25">
      <c r="E28" s="209" t="s">
        <v>56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1"/>
      <c r="Q28" s="11"/>
    </row>
    <row r="29" spans="1:18" ht="15" customHeight="1" x14ac:dyDescent="0.2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1"/>
    </row>
    <row r="30" spans="1:18" x14ac:dyDescent="0.2">
      <c r="B30" s="9"/>
      <c r="C30" s="130"/>
      <c r="D30" s="130"/>
      <c r="E30" s="17" t="s">
        <v>4</v>
      </c>
      <c r="F30" s="17" t="s">
        <v>5</v>
      </c>
      <c r="G30" s="17" t="s">
        <v>0</v>
      </c>
      <c r="H30" s="17"/>
      <c r="I30" s="17" t="s">
        <v>6</v>
      </c>
      <c r="J30" s="17" t="s">
        <v>10</v>
      </c>
      <c r="K30" s="9"/>
      <c r="L30" s="36" t="s">
        <v>42</v>
      </c>
      <c r="M30" s="9"/>
      <c r="N30" s="36" t="s">
        <v>26</v>
      </c>
      <c r="O30" s="9"/>
      <c r="P30" s="132" t="s">
        <v>2</v>
      </c>
      <c r="Q30" s="11"/>
    </row>
    <row r="31" spans="1:18" ht="15" customHeight="1" x14ac:dyDescent="0.2">
      <c r="B31" s="9"/>
      <c r="C31" s="130"/>
      <c r="D31" s="130"/>
      <c r="E31" s="17"/>
      <c r="F31" s="17"/>
      <c r="G31" s="17"/>
      <c r="H31" s="17"/>
      <c r="I31" s="17"/>
      <c r="J31" s="17"/>
      <c r="K31" s="9"/>
      <c r="L31" s="36"/>
      <c r="M31" s="9"/>
      <c r="N31" s="36"/>
      <c r="O31" s="9"/>
      <c r="P31" s="132"/>
      <c r="Q31" s="11"/>
    </row>
    <row r="32" spans="1:18" ht="20.100000000000001" customHeight="1" x14ac:dyDescent="0.25">
      <c r="B32" s="9"/>
      <c r="C32" s="131" t="s">
        <v>48</v>
      </c>
      <c r="D32" s="131"/>
      <c r="E32" s="17"/>
      <c r="F32" s="17"/>
      <c r="G32" s="17"/>
      <c r="H32" s="17"/>
      <c r="I32" s="17"/>
      <c r="J32" s="17"/>
      <c r="K32" s="9"/>
      <c r="L32" s="36"/>
      <c r="M32" s="9"/>
      <c r="N32" s="36"/>
      <c r="O32" s="9"/>
      <c r="P32" s="132"/>
      <c r="Q32" s="11"/>
    </row>
    <row r="33" spans="1:18" x14ac:dyDescent="0.2">
      <c r="B33" s="6"/>
      <c r="C33" s="10" t="s">
        <v>119</v>
      </c>
      <c r="D33" s="10"/>
      <c r="E33" s="144">
        <v>3.6</v>
      </c>
      <c r="F33" s="135">
        <v>2.2000000000000002</v>
      </c>
      <c r="G33" s="57">
        <f t="shared" ref="G33" si="6">-F33*E33</f>
        <v>-7.9200000000000008</v>
      </c>
      <c r="H33" s="4"/>
      <c r="I33" s="135">
        <v>0.4</v>
      </c>
      <c r="J33" s="57">
        <f t="shared" ref="J33" si="7">-I33*E33</f>
        <v>-1.4400000000000002</v>
      </c>
      <c r="K33" s="11"/>
      <c r="L33" s="103"/>
      <c r="M33" s="11"/>
      <c r="N33" s="20">
        <f t="shared" ref="N33" si="8">(J33+G33)</f>
        <v>-9.3600000000000012</v>
      </c>
      <c r="O33" s="10"/>
      <c r="P33" s="133">
        <f>P26+N33</f>
        <v>39.608485584999997</v>
      </c>
      <c r="Q33" s="11"/>
    </row>
    <row r="34" spans="1:18" x14ac:dyDescent="0.2">
      <c r="B34" s="6"/>
      <c r="C34" s="10" t="s">
        <v>121</v>
      </c>
      <c r="D34" s="10"/>
      <c r="E34" s="114">
        <v>3.02</v>
      </c>
      <c r="F34" s="135">
        <v>2.2000000000000002</v>
      </c>
      <c r="G34" s="57">
        <f>-F34*E34</f>
        <v>-6.644000000000001</v>
      </c>
      <c r="H34" s="4"/>
      <c r="I34" s="19">
        <v>0.35</v>
      </c>
      <c r="J34" s="57">
        <f>-I34*E34</f>
        <v>-1.0569999999999999</v>
      </c>
      <c r="K34" s="11"/>
      <c r="L34" s="103"/>
      <c r="M34" s="11"/>
      <c r="N34" s="20">
        <f>(J34+G34)</f>
        <v>-7.7010000000000005</v>
      </c>
      <c r="O34" s="10"/>
      <c r="P34" s="133">
        <f t="shared" ref="P34:P36" si="9">P33+N34</f>
        <v>31.907485584999996</v>
      </c>
      <c r="Q34" s="11"/>
      <c r="R34" s="6"/>
    </row>
    <row r="35" spans="1:18" x14ac:dyDescent="0.2">
      <c r="C35" s="10" t="s">
        <v>122</v>
      </c>
      <c r="E35" s="22">
        <v>1</v>
      </c>
      <c r="F35" s="135">
        <v>2</v>
      </c>
      <c r="G35" s="57">
        <f>-F35*E35</f>
        <v>-2</v>
      </c>
      <c r="H35" s="4"/>
      <c r="I35" s="19">
        <v>0.35</v>
      </c>
      <c r="J35" s="57">
        <f>-I35*E35</f>
        <v>-0.35</v>
      </c>
      <c r="K35" s="11"/>
      <c r="L35" s="103"/>
      <c r="M35" s="11"/>
      <c r="N35" s="20">
        <f>(J35+G35)</f>
        <v>-2.35</v>
      </c>
      <c r="O35" s="10"/>
      <c r="P35" s="133">
        <f t="shared" si="9"/>
        <v>29.557485584999995</v>
      </c>
      <c r="R35" s="6"/>
    </row>
    <row r="36" spans="1:18" x14ac:dyDescent="0.2">
      <c r="C36" s="10" t="s">
        <v>123</v>
      </c>
      <c r="E36" s="22">
        <v>1.1000000000000001</v>
      </c>
      <c r="F36" s="135">
        <v>2</v>
      </c>
      <c r="G36" s="57">
        <f>-F36*E36</f>
        <v>-2.2000000000000002</v>
      </c>
      <c r="H36" s="4"/>
      <c r="I36" s="19">
        <v>0.35</v>
      </c>
      <c r="J36" s="57">
        <f>-I36*E36</f>
        <v>-0.38500000000000001</v>
      </c>
      <c r="K36" s="11"/>
      <c r="L36" s="103"/>
      <c r="M36" s="11"/>
      <c r="N36" s="20">
        <f>(J36+G36)</f>
        <v>-2.585</v>
      </c>
      <c r="O36" s="10"/>
      <c r="P36" s="133">
        <f t="shared" si="9"/>
        <v>26.972485584999994</v>
      </c>
      <c r="R36" s="6"/>
    </row>
    <row r="37" spans="1:18" ht="15.95" thickBot="1" x14ac:dyDescent="0.25">
      <c r="A37" s="6"/>
      <c r="B37" s="6"/>
      <c r="C37" s="10"/>
      <c r="D37" s="10"/>
      <c r="E37" s="104"/>
      <c r="F37" s="120"/>
      <c r="G37" s="124"/>
      <c r="H37" s="122"/>
      <c r="I37" s="120"/>
      <c r="J37" s="124"/>
      <c r="K37" s="10"/>
      <c r="L37" s="125"/>
      <c r="M37" s="10"/>
      <c r="N37" s="126">
        <f>SUM(N33:N36)</f>
        <v>-21.996000000000002</v>
      </c>
      <c r="O37" s="10"/>
      <c r="P37" s="133"/>
      <c r="Q37" s="11"/>
    </row>
    <row r="38" spans="1:18" ht="18.95" x14ac:dyDescent="0.25">
      <c r="A38" s="6"/>
      <c r="B38" s="6"/>
      <c r="C38" s="131" t="s">
        <v>75</v>
      </c>
      <c r="D38" s="134"/>
      <c r="E38" s="104"/>
      <c r="F38" s="120"/>
      <c r="G38" s="124"/>
      <c r="H38" s="122"/>
      <c r="I38" s="120"/>
      <c r="J38" s="124"/>
      <c r="K38" s="10"/>
      <c r="L38" s="125"/>
      <c r="M38" s="10"/>
      <c r="N38" s="20"/>
      <c r="O38" s="10"/>
      <c r="P38" s="133"/>
      <c r="Q38" s="11"/>
    </row>
    <row r="39" spans="1:18" x14ac:dyDescent="0.2">
      <c r="C39" s="170" t="s">
        <v>123</v>
      </c>
      <c r="E39" s="171">
        <v>3.8</v>
      </c>
      <c r="F39" s="135">
        <v>2</v>
      </c>
      <c r="G39" s="57">
        <f t="shared" ref="G39:G41" si="10">-F39*E39</f>
        <v>-7.6</v>
      </c>
      <c r="H39" s="4"/>
      <c r="I39" s="135">
        <v>0.4</v>
      </c>
      <c r="J39" s="57">
        <f t="shared" ref="J39:J41" si="11">-I39*E39</f>
        <v>-1.52</v>
      </c>
      <c r="K39" s="11"/>
      <c r="L39" s="103"/>
      <c r="M39" s="11"/>
      <c r="N39" s="20">
        <f t="shared" ref="N39:N41" si="12">(J39+G39)</f>
        <v>-9.1199999999999992</v>
      </c>
      <c r="O39" s="10"/>
      <c r="P39" s="133">
        <f>P36+N39</f>
        <v>17.852485584999997</v>
      </c>
    </row>
    <row r="40" spans="1:18" x14ac:dyDescent="0.2">
      <c r="C40" s="170" t="s">
        <v>123</v>
      </c>
      <c r="E40" s="171">
        <v>3.5</v>
      </c>
      <c r="F40" s="135">
        <v>2.5</v>
      </c>
      <c r="G40" s="57">
        <f t="shared" ref="G40" si="13">-F40*E40</f>
        <v>-8.75</v>
      </c>
      <c r="H40" s="4"/>
      <c r="I40" s="135">
        <v>0.4</v>
      </c>
      <c r="J40" s="57">
        <f t="shared" ref="J40" si="14">-I40*E40</f>
        <v>-1.4000000000000001</v>
      </c>
      <c r="K40" s="11"/>
      <c r="L40" s="103"/>
      <c r="M40" s="11"/>
      <c r="N40" s="20">
        <f t="shared" si="12"/>
        <v>-10.15</v>
      </c>
      <c r="O40" s="10"/>
      <c r="P40" s="133">
        <f>P39+N40</f>
        <v>7.7024855849999962</v>
      </c>
    </row>
    <row r="41" spans="1:18" x14ac:dyDescent="0.2">
      <c r="B41" s="6"/>
      <c r="C41" s="10" t="s">
        <v>126</v>
      </c>
      <c r="D41" s="10"/>
      <c r="E41" s="22">
        <v>11</v>
      </c>
      <c r="F41" s="135">
        <v>2.5</v>
      </c>
      <c r="G41" s="57">
        <f t="shared" si="10"/>
        <v>-27.5</v>
      </c>
      <c r="H41" s="4"/>
      <c r="I41" s="19">
        <v>0.35</v>
      </c>
      <c r="J41" s="57">
        <f t="shared" si="11"/>
        <v>-3.8499999999999996</v>
      </c>
      <c r="K41" s="11"/>
      <c r="L41" s="103"/>
      <c r="M41" s="11"/>
      <c r="N41" s="20">
        <f t="shared" si="12"/>
        <v>-31.35</v>
      </c>
      <c r="O41" s="10"/>
      <c r="P41" s="133">
        <f>P40+N41</f>
        <v>-23.647514415000003</v>
      </c>
      <c r="Q41" s="11"/>
      <c r="R41" s="6" t="s">
        <v>59</v>
      </c>
    </row>
    <row r="42" spans="1:18" ht="15.95" thickBot="1" x14ac:dyDescent="0.25">
      <c r="B42" s="6"/>
      <c r="C42" s="9"/>
      <c r="D42" s="9"/>
      <c r="E42" s="9"/>
      <c r="F42" s="9"/>
      <c r="G42" s="124"/>
      <c r="H42" s="9"/>
      <c r="I42" s="9"/>
      <c r="J42" s="124"/>
      <c r="K42" s="9"/>
      <c r="L42" s="125"/>
      <c r="M42" s="9"/>
      <c r="N42" s="126">
        <f>SUM(N39:N41)</f>
        <v>-50.620000000000005</v>
      </c>
      <c r="O42" s="10"/>
      <c r="P42" s="133"/>
      <c r="Q42" s="11"/>
    </row>
    <row r="43" spans="1:18" ht="18.95" x14ac:dyDescent="0.25">
      <c r="A43" s="6"/>
      <c r="B43" s="6"/>
      <c r="C43" s="131" t="s">
        <v>76</v>
      </c>
      <c r="D43" s="134"/>
      <c r="E43" s="104"/>
      <c r="F43" s="120"/>
      <c r="G43" s="124"/>
      <c r="H43" s="122"/>
      <c r="I43" s="120"/>
      <c r="J43" s="124"/>
      <c r="K43" s="10"/>
      <c r="L43" s="125"/>
      <c r="M43" s="10"/>
      <c r="N43" s="20"/>
      <c r="O43" s="10"/>
      <c r="P43" s="133"/>
      <c r="Q43" s="11"/>
    </row>
    <row r="44" spans="1:18" x14ac:dyDescent="0.2">
      <c r="A44" s="6"/>
      <c r="B44" s="6"/>
      <c r="C44" s="10" t="s">
        <v>125</v>
      </c>
      <c r="D44" s="10"/>
      <c r="E44" s="144">
        <v>5</v>
      </c>
      <c r="F44" s="135">
        <v>2.2000000000000002</v>
      </c>
      <c r="G44" s="57">
        <f t="shared" ref="G44:G46" si="15">-F44*E44</f>
        <v>-11</v>
      </c>
      <c r="H44" s="4"/>
      <c r="I44" s="135">
        <v>0.4</v>
      </c>
      <c r="J44" s="57">
        <f t="shared" ref="J44:J46" si="16">-I44*E44</f>
        <v>-2</v>
      </c>
      <c r="K44" s="11"/>
      <c r="L44" s="103"/>
      <c r="M44" s="11"/>
      <c r="N44" s="20">
        <f t="shared" ref="N44:N46" si="17">(J44+G44)</f>
        <v>-13</v>
      </c>
      <c r="O44" s="10"/>
      <c r="P44" s="133">
        <f>P41+N44</f>
        <v>-36.647514415000003</v>
      </c>
      <c r="Q44" s="11"/>
    </row>
    <row r="45" spans="1:18" x14ac:dyDescent="0.2">
      <c r="A45" s="6"/>
      <c r="B45" s="6"/>
      <c r="C45" s="10" t="s">
        <v>125</v>
      </c>
      <c r="D45" s="10"/>
      <c r="E45" s="144">
        <v>4</v>
      </c>
      <c r="F45" s="135">
        <v>2</v>
      </c>
      <c r="G45" s="57">
        <f t="shared" si="15"/>
        <v>-8</v>
      </c>
      <c r="H45" s="4"/>
      <c r="I45" s="135">
        <v>0.4</v>
      </c>
      <c r="J45" s="57">
        <f t="shared" si="16"/>
        <v>-1.6</v>
      </c>
      <c r="K45" s="11"/>
      <c r="L45" s="103"/>
      <c r="M45" s="11"/>
      <c r="N45" s="20">
        <f t="shared" si="17"/>
        <v>-9.6</v>
      </c>
      <c r="O45" s="10"/>
      <c r="P45" s="133">
        <f>P44+N45</f>
        <v>-46.247514415000005</v>
      </c>
      <c r="Q45" s="11"/>
    </row>
    <row r="46" spans="1:18" x14ac:dyDescent="0.25">
      <c r="A46" s="6"/>
      <c r="B46" s="6"/>
      <c r="C46" s="10" t="s">
        <v>125</v>
      </c>
      <c r="D46" s="10"/>
      <c r="E46" s="144">
        <v>4.5</v>
      </c>
      <c r="F46" s="135">
        <v>2.2000000000000002</v>
      </c>
      <c r="G46" s="57">
        <f t="shared" si="15"/>
        <v>-9.9</v>
      </c>
      <c r="H46" s="4"/>
      <c r="I46" s="135">
        <v>0.4</v>
      </c>
      <c r="J46" s="57">
        <f t="shared" si="16"/>
        <v>-1.8</v>
      </c>
      <c r="K46" s="11"/>
      <c r="L46" s="103"/>
      <c r="M46" s="11"/>
      <c r="N46" s="20">
        <f t="shared" si="17"/>
        <v>-11.700000000000001</v>
      </c>
      <c r="O46" s="10"/>
      <c r="P46" s="133">
        <f>P45+N46</f>
        <v>-57.947514415000008</v>
      </c>
      <c r="Q46" s="11"/>
    </row>
    <row r="47" spans="1:18" x14ac:dyDescent="0.25">
      <c r="A47" s="6"/>
      <c r="B47" s="6"/>
      <c r="C47" s="170" t="s">
        <v>127</v>
      </c>
      <c r="D47" s="10"/>
      <c r="E47" s="171">
        <v>3</v>
      </c>
      <c r="F47" s="135">
        <v>2.2000000000000002</v>
      </c>
      <c r="G47" s="57">
        <f t="shared" ref="G47" si="18">-F47*E47</f>
        <v>-6.6000000000000005</v>
      </c>
      <c r="H47" s="4"/>
      <c r="I47" s="135">
        <v>0.4</v>
      </c>
      <c r="J47" s="57">
        <f t="shared" ref="J47" si="19">-I47*E47</f>
        <v>-1.2000000000000002</v>
      </c>
      <c r="K47" s="11"/>
      <c r="L47" s="103"/>
      <c r="M47" s="11"/>
      <c r="N47" s="20">
        <f t="shared" ref="N47" si="20">(J47+G47)</f>
        <v>-7.8000000000000007</v>
      </c>
      <c r="O47" s="10"/>
      <c r="P47" s="133">
        <f t="shared" ref="P47:P50" si="21">P46+N47</f>
        <v>-65.747514415000012</v>
      </c>
      <c r="Q47" s="11"/>
    </row>
    <row r="48" spans="1:18" x14ac:dyDescent="0.25">
      <c r="A48" s="6"/>
      <c r="B48" s="6"/>
      <c r="C48" s="170" t="s">
        <v>128</v>
      </c>
      <c r="D48" s="10"/>
      <c r="E48" s="114">
        <v>8</v>
      </c>
      <c r="F48" s="135">
        <v>2.5</v>
      </c>
      <c r="G48" s="57">
        <f>-F48*E48</f>
        <v>-20</v>
      </c>
      <c r="H48" s="4"/>
      <c r="I48" s="19">
        <v>0.5</v>
      </c>
      <c r="J48" s="57">
        <f>-I48*E48</f>
        <v>-4</v>
      </c>
      <c r="K48" s="11"/>
      <c r="L48" s="103"/>
      <c r="M48" s="11"/>
      <c r="N48" s="20">
        <f>(J48+G48)</f>
        <v>-24</v>
      </c>
      <c r="O48" s="10"/>
      <c r="P48" s="133">
        <f t="shared" si="21"/>
        <v>-89.747514415000012</v>
      </c>
      <c r="Q48" s="11"/>
    </row>
    <row r="49" spans="1:18" x14ac:dyDescent="0.25">
      <c r="A49" s="6"/>
      <c r="B49" s="6"/>
      <c r="C49" s="170" t="s">
        <v>129</v>
      </c>
      <c r="D49" s="10"/>
      <c r="E49" s="114">
        <v>9.5</v>
      </c>
      <c r="F49" s="135">
        <v>2.5</v>
      </c>
      <c r="G49" s="57">
        <f>-F49*E49</f>
        <v>-23.75</v>
      </c>
      <c r="H49" s="4"/>
      <c r="I49" s="19">
        <v>0.5</v>
      </c>
      <c r="J49" s="57">
        <f>-I49*E49</f>
        <v>-4.75</v>
      </c>
      <c r="K49" s="11"/>
      <c r="L49" s="103"/>
      <c r="M49" s="11"/>
      <c r="N49" s="20">
        <f t="shared" ref="N49:N50" si="22">(J49+G49)</f>
        <v>-28.5</v>
      </c>
      <c r="O49" s="10"/>
      <c r="P49" s="133">
        <f t="shared" si="21"/>
        <v>-118.24751441500001</v>
      </c>
      <c r="Q49" s="11"/>
    </row>
    <row r="50" spans="1:18" x14ac:dyDescent="0.25">
      <c r="A50" s="6"/>
      <c r="B50" s="6"/>
      <c r="C50" s="170" t="s">
        <v>125</v>
      </c>
      <c r="D50" s="10"/>
      <c r="E50" s="114">
        <v>10</v>
      </c>
      <c r="F50" s="135">
        <v>2.5</v>
      </c>
      <c r="G50" s="57">
        <f>-F50*E50</f>
        <v>-25</v>
      </c>
      <c r="H50" s="4"/>
      <c r="I50" s="19">
        <v>0.5</v>
      </c>
      <c r="J50" s="57">
        <f>-I50*E50</f>
        <v>-5</v>
      </c>
      <c r="K50" s="11"/>
      <c r="L50" s="103"/>
      <c r="M50" s="11"/>
      <c r="N50" s="20">
        <f t="shared" si="22"/>
        <v>-30</v>
      </c>
      <c r="O50" s="10"/>
      <c r="P50" s="133">
        <f t="shared" si="21"/>
        <v>-148.24751441500001</v>
      </c>
      <c r="Q50" s="11"/>
    </row>
    <row r="51" spans="1:18" x14ac:dyDescent="0.2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1"/>
      <c r="L51" s="103"/>
      <c r="M51" s="11"/>
      <c r="N51" s="20"/>
      <c r="O51" s="20"/>
      <c r="P51" s="20"/>
      <c r="Q51" s="11"/>
    </row>
    <row r="52" spans="1:18" x14ac:dyDescent="0.25">
      <c r="B52" s="6"/>
      <c r="C52" s="10" t="s">
        <v>74</v>
      </c>
      <c r="D52" s="10"/>
      <c r="E52" s="104"/>
      <c r="F52" s="120"/>
      <c r="G52" s="124"/>
      <c r="H52" s="122"/>
      <c r="I52" s="120"/>
      <c r="J52" s="124"/>
      <c r="K52" s="10"/>
      <c r="L52" s="125"/>
      <c r="M52" s="11"/>
      <c r="N52" s="20"/>
      <c r="O52" s="20"/>
      <c r="P52" s="20"/>
      <c r="Q52" s="11"/>
    </row>
    <row r="53" spans="1:18" x14ac:dyDescent="0.25">
      <c r="B53" s="6"/>
      <c r="C53" s="10"/>
      <c r="D53" s="10"/>
      <c r="E53" s="104"/>
      <c r="F53" s="120"/>
      <c r="G53" s="124"/>
      <c r="H53" s="122"/>
      <c r="I53" s="120"/>
      <c r="J53" s="124"/>
      <c r="K53" s="10"/>
      <c r="L53" s="125"/>
      <c r="M53" s="11"/>
      <c r="N53" s="20"/>
      <c r="O53" s="20"/>
      <c r="P53" s="20"/>
      <c r="Q53" s="11"/>
    </row>
    <row r="54" spans="1:18" x14ac:dyDescent="0.25">
      <c r="B54" s="6"/>
      <c r="C54" s="9" t="s">
        <v>51</v>
      </c>
      <c r="D54" s="9"/>
      <c r="E54" s="9"/>
      <c r="F54" s="9"/>
      <c r="G54" s="124"/>
      <c r="H54" s="9"/>
      <c r="I54" s="9"/>
      <c r="J54" s="124"/>
      <c r="K54" s="9"/>
      <c r="L54" s="125"/>
      <c r="M54" s="9"/>
      <c r="N54" s="13"/>
      <c r="O54" s="13"/>
      <c r="P54" s="13"/>
      <c r="Q54" s="11"/>
    </row>
    <row r="55" spans="1:18" x14ac:dyDescent="0.25">
      <c r="C55" s="9"/>
      <c r="D55" s="9"/>
      <c r="E55" s="9"/>
      <c r="F55" s="9"/>
      <c r="G55" s="124"/>
      <c r="H55" s="9"/>
      <c r="I55" s="9"/>
      <c r="J55" s="124"/>
      <c r="K55" s="9"/>
      <c r="L55" s="125"/>
      <c r="M55" s="9"/>
      <c r="N55" s="13"/>
      <c r="O55" s="13"/>
      <c r="P55" s="13"/>
      <c r="Q55" s="11"/>
    </row>
    <row r="56" spans="1:18" x14ac:dyDescent="0.25"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1"/>
    </row>
    <row r="58" spans="1:18" ht="18.75" x14ac:dyDescent="0.3">
      <c r="C58" s="131" t="s">
        <v>77</v>
      </c>
    </row>
    <row r="59" spans="1:18" x14ac:dyDescent="0.25">
      <c r="C59" s="137" t="s">
        <v>47</v>
      </c>
      <c r="Q59" s="11"/>
    </row>
    <row r="60" spans="1:18" x14ac:dyDescent="0.25">
      <c r="C60" s="10" t="s">
        <v>118</v>
      </c>
      <c r="D60" s="10"/>
      <c r="E60" s="22">
        <v>4.5999999999999996</v>
      </c>
      <c r="F60" s="135">
        <v>2</v>
      </c>
      <c r="G60" s="57">
        <f>-F60*E60</f>
        <v>-9.1999999999999993</v>
      </c>
      <c r="H60" s="4"/>
      <c r="I60" s="19">
        <v>0.4</v>
      </c>
      <c r="J60" s="57">
        <f>-I60*E60</f>
        <v>-1.8399999999999999</v>
      </c>
      <c r="K60" s="11"/>
      <c r="L60" s="103"/>
      <c r="M60" s="11"/>
      <c r="N60" s="20">
        <f>(J60+G60)</f>
        <v>-11.04</v>
      </c>
      <c r="Q60" s="11"/>
    </row>
    <row r="61" spans="1:18" x14ac:dyDescent="0.25">
      <c r="C61" s="137" t="s">
        <v>58</v>
      </c>
      <c r="D61" s="10"/>
      <c r="E61" s="10"/>
      <c r="F61" s="10"/>
      <c r="G61" s="10"/>
      <c r="H61" s="10"/>
      <c r="I61" s="10"/>
      <c r="J61" s="10"/>
      <c r="K61" s="11"/>
      <c r="L61" s="103"/>
      <c r="M61" s="11"/>
      <c r="N61" s="20"/>
      <c r="Q61" s="11"/>
    </row>
    <row r="62" spans="1:18" x14ac:dyDescent="0.25">
      <c r="C62" s="10" t="s">
        <v>140</v>
      </c>
      <c r="D62" s="10"/>
      <c r="E62" s="22">
        <v>10</v>
      </c>
      <c r="F62" s="135">
        <v>2.5</v>
      </c>
      <c r="G62" s="57">
        <f t="shared" ref="G62:G63" si="23">-F62*E62</f>
        <v>-25</v>
      </c>
      <c r="H62" s="4"/>
      <c r="I62" s="19">
        <v>0.5</v>
      </c>
      <c r="J62" s="57">
        <f t="shared" ref="J62:J63" si="24">-I62*E62</f>
        <v>-5</v>
      </c>
      <c r="K62" s="11"/>
      <c r="L62" s="103"/>
      <c r="M62" s="11"/>
      <c r="N62" s="20">
        <f t="shared" ref="N62:N63" si="25">(J62+G62)</f>
        <v>-30</v>
      </c>
      <c r="Q62" s="11"/>
    </row>
    <row r="63" spans="1:18" x14ac:dyDescent="0.25">
      <c r="C63" s="10" t="s">
        <v>141</v>
      </c>
      <c r="D63" s="10"/>
      <c r="E63" s="22">
        <v>10</v>
      </c>
      <c r="F63" s="135">
        <v>2.5</v>
      </c>
      <c r="G63" s="57">
        <f t="shared" si="23"/>
        <v>-25</v>
      </c>
      <c r="H63" s="4"/>
      <c r="I63" s="19">
        <v>0.5</v>
      </c>
      <c r="J63" s="57">
        <f t="shared" si="24"/>
        <v>-5</v>
      </c>
      <c r="K63" s="11"/>
      <c r="L63" s="103"/>
      <c r="M63" s="11"/>
      <c r="N63" s="20">
        <f t="shared" si="25"/>
        <v>-30</v>
      </c>
      <c r="Q63" s="11"/>
    </row>
    <row r="64" spans="1:18" x14ac:dyDescent="0.25">
      <c r="C64" s="170" t="s">
        <v>122</v>
      </c>
      <c r="D64" s="10"/>
      <c r="E64" s="22">
        <v>12</v>
      </c>
      <c r="F64" s="135">
        <v>2.5</v>
      </c>
      <c r="G64" s="57">
        <f>-F64*E64</f>
        <v>-30</v>
      </c>
      <c r="H64" s="4"/>
      <c r="I64" s="19">
        <v>0.5</v>
      </c>
      <c r="J64" s="57">
        <f>-I64*E64</f>
        <v>-6</v>
      </c>
      <c r="Q64" s="11"/>
      <c r="R64" s="1" t="s">
        <v>81</v>
      </c>
    </row>
    <row r="65" spans="3:17" x14ac:dyDescent="0.25">
      <c r="C65" s="137" t="s">
        <v>66</v>
      </c>
      <c r="Q65" s="11"/>
    </row>
    <row r="66" spans="3:17" x14ac:dyDescent="0.25">
      <c r="C66" s="10" t="s">
        <v>120</v>
      </c>
      <c r="D66" s="10"/>
      <c r="E66" s="144">
        <v>9.4</v>
      </c>
      <c r="F66" s="135">
        <v>2.2000000000000002</v>
      </c>
      <c r="G66" s="57">
        <f t="shared" ref="G66:G68" si="26">-F66*E66</f>
        <v>-20.680000000000003</v>
      </c>
      <c r="H66" s="4"/>
      <c r="I66" s="135">
        <v>0.4</v>
      </c>
      <c r="J66" s="57">
        <f t="shared" ref="J66:J68" si="27">-I66*E66</f>
        <v>-3.7600000000000002</v>
      </c>
      <c r="N66" s="20">
        <f t="shared" ref="N66:N68" si="28">(J66+G66)</f>
        <v>-24.440000000000005</v>
      </c>
      <c r="Q66" s="11"/>
    </row>
    <row r="67" spans="3:17" x14ac:dyDescent="0.25">
      <c r="C67" s="10" t="s">
        <v>124</v>
      </c>
      <c r="D67" s="10"/>
      <c r="E67" s="144">
        <v>13</v>
      </c>
      <c r="F67" s="135">
        <v>2.5</v>
      </c>
      <c r="G67" s="57">
        <f t="shared" si="26"/>
        <v>-32.5</v>
      </c>
      <c r="H67" s="4"/>
      <c r="I67" s="135">
        <v>0.4</v>
      </c>
      <c r="J67" s="57">
        <f t="shared" si="27"/>
        <v>-5.2</v>
      </c>
      <c r="N67" s="20">
        <f t="shared" si="28"/>
        <v>-37.700000000000003</v>
      </c>
      <c r="Q67" s="11"/>
    </row>
    <row r="68" spans="3:17" x14ac:dyDescent="0.25">
      <c r="C68" s="10" t="s">
        <v>121</v>
      </c>
      <c r="E68" s="144">
        <v>7.2</v>
      </c>
      <c r="F68" s="135">
        <v>2.2000000000000002</v>
      </c>
      <c r="G68" s="57">
        <f t="shared" si="26"/>
        <v>-15.840000000000002</v>
      </c>
      <c r="H68" s="4"/>
      <c r="I68" s="135">
        <v>0.4</v>
      </c>
      <c r="J68" s="57">
        <f t="shared" si="27"/>
        <v>-2.8800000000000003</v>
      </c>
      <c r="N68" s="20">
        <f t="shared" si="28"/>
        <v>-18.720000000000002</v>
      </c>
      <c r="Q68" s="11"/>
    </row>
    <row r="69" spans="3:17" x14ac:dyDescent="0.25">
      <c r="C69" s="169" t="s">
        <v>80</v>
      </c>
      <c r="Q69" s="11"/>
    </row>
    <row r="70" spans="3:17" x14ac:dyDescent="0.25">
      <c r="C70" s="170" t="s">
        <v>118</v>
      </c>
      <c r="D70" s="10"/>
      <c r="E70" s="22">
        <v>0.8</v>
      </c>
      <c r="F70" s="135">
        <v>2.7</v>
      </c>
      <c r="G70" s="57">
        <f>-F70*E70</f>
        <v>-2.16</v>
      </c>
      <c r="H70" s="4"/>
      <c r="I70" s="19">
        <v>0.5</v>
      </c>
      <c r="J70" s="57">
        <f>-I70*E70</f>
        <v>-0.4</v>
      </c>
      <c r="K70" s="11"/>
      <c r="L70" s="103"/>
      <c r="M70" s="11"/>
      <c r="N70" s="20">
        <f>(J70+G70)</f>
        <v>-2.56</v>
      </c>
      <c r="O70" s="11"/>
      <c r="Q70" s="11"/>
    </row>
    <row r="71" spans="3:17" x14ac:dyDescent="0.25">
      <c r="C71" s="169" t="s">
        <v>82</v>
      </c>
      <c r="Q71" s="11"/>
    </row>
    <row r="72" spans="3:17" x14ac:dyDescent="0.25">
      <c r="C72" s="170" t="s">
        <v>120</v>
      </c>
      <c r="D72" s="10"/>
      <c r="E72" s="144">
        <v>2</v>
      </c>
      <c r="F72" s="135">
        <v>2.2000000000000002</v>
      </c>
      <c r="G72" s="57">
        <f t="shared" ref="G72" si="29">-F72*E72</f>
        <v>-4.4000000000000004</v>
      </c>
      <c r="H72" s="4"/>
      <c r="I72" s="135">
        <v>0.4</v>
      </c>
      <c r="J72" s="57">
        <f t="shared" ref="J72" si="30">-I72*E72</f>
        <v>-0.8</v>
      </c>
      <c r="K72" s="11"/>
      <c r="L72" s="103"/>
      <c r="M72" s="11"/>
      <c r="N72" s="20">
        <f t="shared" ref="N72" si="31">(J72+G72)</f>
        <v>-5.2</v>
      </c>
      <c r="O72" s="10"/>
      <c r="Q72" s="11"/>
    </row>
    <row r="73" spans="3:17" x14ac:dyDescent="0.25">
      <c r="Q73" s="11"/>
    </row>
    <row r="74" spans="3:17" x14ac:dyDescent="0.25">
      <c r="Q74" s="11"/>
    </row>
    <row r="75" spans="3:17" x14ac:dyDescent="0.25">
      <c r="Q75" s="11"/>
    </row>
  </sheetData>
  <mergeCells count="1">
    <mergeCell ref="E28:P2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23.425781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79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20.100000000000001" customHeight="1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-0.5</v>
      </c>
      <c r="K5" s="11"/>
      <c r="L5" s="11"/>
      <c r="M5" s="11"/>
      <c r="N5" s="13">
        <f>(J5+G5)</f>
        <v>-0.5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v>-0.1</v>
      </c>
      <c r="K6" s="11"/>
      <c r="L6" s="11"/>
      <c r="M6" s="11"/>
      <c r="N6" s="153">
        <f>J6</f>
        <v>-0.1</v>
      </c>
      <c r="O6" s="12"/>
      <c r="P6" s="17"/>
      <c r="Q6" s="17"/>
    </row>
    <row r="7" spans="2:17" x14ac:dyDescent="0.2">
      <c r="C7" s="9" t="s">
        <v>60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49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0.45240000000000002</v>
      </c>
      <c r="F10" s="141">
        <f>F18</f>
        <v>1.69</v>
      </c>
      <c r="G10" s="57">
        <f t="shared" ref="G10" si="0">-F10*E10</f>
        <v>-0.76455600000000001</v>
      </c>
      <c r="H10" s="4"/>
      <c r="I10" s="12"/>
      <c r="J10" s="12"/>
      <c r="K10" s="11"/>
      <c r="L10" s="103"/>
      <c r="M10" s="11"/>
      <c r="N10" s="143">
        <f t="shared" ref="N10" si="1">(J10+G10)</f>
        <v>-0.76455600000000001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4">
        <v>-0.1</v>
      </c>
      <c r="K11" s="11"/>
      <c r="L11" s="11"/>
      <c r="M11" s="11"/>
      <c r="N11" s="143">
        <f>(J11+G11)</f>
        <v>-0.1</v>
      </c>
      <c r="O11" s="12"/>
      <c r="P11" s="17"/>
      <c r="Q11" s="17"/>
    </row>
    <row r="12" spans="2:17" x14ac:dyDescent="0.2">
      <c r="C12" s="10"/>
      <c r="D12" s="10"/>
      <c r="E12" s="119"/>
      <c r="F12" s="119"/>
      <c r="G12" s="121"/>
      <c r="H12" s="122"/>
      <c r="I12" s="12"/>
      <c r="J12" s="12"/>
      <c r="K12" s="11"/>
      <c r="L12" s="11"/>
      <c r="M12" s="11"/>
      <c r="N12" s="11"/>
      <c r="O12" s="12"/>
      <c r="P12" s="17"/>
      <c r="Q12" s="17"/>
    </row>
    <row r="13" spans="2:17" ht="20.100000000000001" customHeight="1" x14ac:dyDescent="0.25">
      <c r="C13" s="127"/>
      <c r="D13" s="127"/>
      <c r="P13" s="147" t="s">
        <v>57</v>
      </c>
    </row>
    <row r="14" spans="2:17" ht="15" customHeight="1" x14ac:dyDescent="0.25">
      <c r="C14" s="127"/>
      <c r="D14" s="127"/>
      <c r="N14" s="146" t="s">
        <v>55</v>
      </c>
      <c r="P14" s="136">
        <f>71.039696-0.18</f>
        <v>70.859696</v>
      </c>
    </row>
    <row r="15" spans="2:17" ht="20.100000000000001" customHeight="1" x14ac:dyDescent="0.25">
      <c r="C15" s="131" t="s">
        <v>21</v>
      </c>
      <c r="D15" s="127"/>
    </row>
    <row r="16" spans="2:17" ht="15" customHeight="1" x14ac:dyDescent="0.25">
      <c r="C16" s="127"/>
      <c r="D16" s="127"/>
      <c r="E16" s="17" t="s">
        <v>41</v>
      </c>
      <c r="F16" s="17" t="s">
        <v>5</v>
      </c>
      <c r="G16" s="17" t="s">
        <v>0</v>
      </c>
      <c r="H16" s="17"/>
      <c r="I16" s="17" t="s">
        <v>6</v>
      </c>
      <c r="J16" s="17" t="s">
        <v>10</v>
      </c>
    </row>
    <row r="17" spans="1:18" ht="15" customHeight="1" x14ac:dyDescent="0.25">
      <c r="C17" s="154" t="s">
        <v>69</v>
      </c>
      <c r="D17" s="127"/>
      <c r="E17" s="17"/>
      <c r="F17" s="17"/>
      <c r="G17" s="17"/>
      <c r="H17" s="17"/>
      <c r="I17" s="17"/>
      <c r="J17" s="17"/>
      <c r="L17" s="167">
        <v>-0.33600000000000002</v>
      </c>
      <c r="N17" s="143">
        <f t="shared" ref="N17:N21" si="2">(J17+G17+L17)</f>
        <v>-0.33600000000000002</v>
      </c>
    </row>
    <row r="18" spans="1:18" ht="15" customHeight="1" x14ac:dyDescent="0.2">
      <c r="B18" s="8"/>
      <c r="C18" s="154" t="s">
        <v>53</v>
      </c>
      <c r="D18" s="10"/>
      <c r="E18" s="158">
        <f>1.1594-E10</f>
        <v>0.70699999999999996</v>
      </c>
      <c r="F18" s="135">
        <v>1.69</v>
      </c>
      <c r="G18" s="57">
        <f t="shared" ref="G18" si="3">-F18*E18</f>
        <v>-1.1948299999999998</v>
      </c>
      <c r="H18" s="4"/>
      <c r="I18" s="135">
        <v>0.4</v>
      </c>
      <c r="J18" s="57">
        <f t="shared" ref="J18" si="4">-I18*E18</f>
        <v>-0.2828</v>
      </c>
      <c r="K18" s="11"/>
      <c r="L18" s="103"/>
      <c r="M18" s="11"/>
      <c r="N18" s="143">
        <f t="shared" si="2"/>
        <v>-1.4776299999999998</v>
      </c>
      <c r="O18" s="9"/>
      <c r="P18" s="21"/>
      <c r="Q18" s="11"/>
    </row>
    <row r="19" spans="1:18" ht="15" customHeight="1" x14ac:dyDescent="0.2">
      <c r="B19" s="8"/>
      <c r="C19" s="155" t="s">
        <v>16</v>
      </c>
      <c r="D19" s="11"/>
      <c r="E19" s="9"/>
      <c r="F19" s="9"/>
      <c r="G19" s="9"/>
      <c r="H19" s="9"/>
      <c r="I19" s="9"/>
      <c r="J19" s="148">
        <f>-0.636-J6</f>
        <v>-0.53600000000000003</v>
      </c>
      <c r="K19" s="9"/>
      <c r="L19" s="9"/>
      <c r="M19" s="9"/>
      <c r="N19" s="143">
        <f t="shared" si="2"/>
        <v>-0.53600000000000003</v>
      </c>
      <c r="O19" s="9"/>
      <c r="P19" s="21"/>
      <c r="Q19" s="11"/>
    </row>
    <row r="20" spans="1:18" ht="15" customHeight="1" x14ac:dyDescent="0.2">
      <c r="B20" s="8"/>
      <c r="C20" s="156" t="s">
        <v>61</v>
      </c>
      <c r="D20" s="9"/>
      <c r="E20" s="9"/>
      <c r="F20" s="9"/>
      <c r="G20" s="9"/>
      <c r="H20" s="4"/>
      <c r="I20" s="120"/>
      <c r="J20" s="151">
        <f>-1.71638-J5</f>
        <v>-1.21638</v>
      </c>
      <c r="K20" s="11"/>
      <c r="L20" s="11"/>
      <c r="M20" s="11"/>
      <c r="N20" s="143">
        <f t="shared" si="2"/>
        <v>-1.21638</v>
      </c>
      <c r="O20" s="9"/>
      <c r="P20" s="21"/>
      <c r="Q20" s="11"/>
    </row>
    <row r="21" spans="1:18" ht="15" customHeight="1" x14ac:dyDescent="0.2">
      <c r="B21" s="8"/>
      <c r="C21" s="156" t="s">
        <v>63</v>
      </c>
      <c r="D21" s="9"/>
      <c r="E21" s="119"/>
      <c r="F21" s="105"/>
      <c r="G21" s="139"/>
      <c r="H21" s="4"/>
      <c r="I21" s="19">
        <v>0.3</v>
      </c>
      <c r="J21" s="124">
        <f>(-I21*(E21+E7))-J11</f>
        <v>-3.1229360000000002</v>
      </c>
      <c r="K21" s="11"/>
      <c r="L21" s="11"/>
      <c r="M21" s="11"/>
      <c r="N21" s="143">
        <f t="shared" si="2"/>
        <v>-3.1229360000000002</v>
      </c>
      <c r="O21" s="9"/>
      <c r="P21" s="21"/>
      <c r="Q21" s="11"/>
    </row>
    <row r="22" spans="1:18" ht="15" customHeight="1" x14ac:dyDescent="0.2">
      <c r="B22" s="8"/>
      <c r="C22" s="154" t="s">
        <v>49</v>
      </c>
      <c r="D22" s="10"/>
      <c r="E22" s="104"/>
      <c r="F22" s="120"/>
      <c r="G22" s="57"/>
      <c r="H22" s="4"/>
      <c r="I22" s="120"/>
      <c r="J22" s="57"/>
      <c r="K22" s="11"/>
      <c r="L22" s="157">
        <f>-2.537446-L8</f>
        <v>-2.2837000000000001</v>
      </c>
      <c r="M22" s="11"/>
      <c r="N22" s="143">
        <f>(J22+G22+L22)</f>
        <v>-2.2837000000000001</v>
      </c>
      <c r="O22" s="9"/>
      <c r="P22" s="21"/>
      <c r="Q22" s="11"/>
    </row>
    <row r="23" spans="1:18" ht="15" customHeight="1" x14ac:dyDescent="0.2">
      <c r="B23" s="8"/>
      <c r="C23" s="155" t="s">
        <v>8</v>
      </c>
      <c r="D23" s="11"/>
      <c r="E23" s="28">
        <v>1.48</v>
      </c>
      <c r="F23" s="135">
        <v>2.5</v>
      </c>
      <c r="G23" s="150">
        <f>-F23*E23</f>
        <v>-3.7</v>
      </c>
      <c r="H23" s="11"/>
      <c r="I23" s="31">
        <v>1.2</v>
      </c>
      <c r="J23" s="57">
        <f>-I23*E23</f>
        <v>-1.776</v>
      </c>
      <c r="K23" s="9"/>
      <c r="L23" s="9"/>
      <c r="M23" s="9"/>
      <c r="N23" s="143">
        <f t="shared" ref="N23:N25" si="5">(J23+G23+L23)</f>
        <v>-5.476</v>
      </c>
      <c r="O23" s="9"/>
      <c r="P23" s="21"/>
      <c r="Q23" s="11"/>
    </row>
    <row r="24" spans="1:18" ht="15" customHeight="1" x14ac:dyDescent="0.2">
      <c r="B24" s="8"/>
      <c r="C24" s="154" t="s">
        <v>52</v>
      </c>
      <c r="D24" s="10"/>
      <c r="E24" s="145">
        <v>1.6</v>
      </c>
      <c r="F24" s="135">
        <v>1.8</v>
      </c>
      <c r="G24" s="57">
        <f>-F24*E24</f>
        <v>-2.8800000000000003</v>
      </c>
      <c r="H24" s="4"/>
      <c r="I24" s="135">
        <v>0.4</v>
      </c>
      <c r="J24" s="57">
        <f>-I24*E24</f>
        <v>-0.64000000000000012</v>
      </c>
      <c r="K24" s="11"/>
      <c r="L24" s="103"/>
      <c r="M24" s="11"/>
      <c r="N24" s="143">
        <f t="shared" si="5"/>
        <v>-3.5200000000000005</v>
      </c>
      <c r="O24" s="9"/>
      <c r="P24" s="21"/>
      <c r="Q24" s="11"/>
    </row>
    <row r="25" spans="1:18" ht="15" customHeight="1" x14ac:dyDescent="0.2">
      <c r="B25" s="8"/>
      <c r="C25" s="10" t="s">
        <v>45</v>
      </c>
      <c r="D25" s="10"/>
      <c r="E25" s="22">
        <v>2.8622010000000002</v>
      </c>
      <c r="F25" s="166">
        <v>2.0150000000000001</v>
      </c>
      <c r="G25" s="57">
        <f>-F25*E25</f>
        <v>-5.7673350150000005</v>
      </c>
      <c r="H25" s="4"/>
      <c r="I25" s="19">
        <v>0.4</v>
      </c>
      <c r="J25" s="57">
        <f>-I25*E25</f>
        <v>-1.1448804000000001</v>
      </c>
      <c r="K25" s="11"/>
      <c r="L25" s="103"/>
      <c r="M25" s="11"/>
      <c r="N25" s="143">
        <f t="shared" si="5"/>
        <v>-6.9122154150000004</v>
      </c>
      <c r="O25" s="10"/>
      <c r="P25" s="21"/>
      <c r="Q25" s="11"/>
    </row>
    <row r="26" spans="1:18" ht="15.95" thickBot="1" x14ac:dyDescent="0.25">
      <c r="A26" s="6"/>
      <c r="B26" s="6"/>
      <c r="N26" s="149">
        <f>SUM(N17:N25)</f>
        <v>-24.880861414999998</v>
      </c>
      <c r="O26" s="9"/>
      <c r="P26" s="129">
        <f>P14+N26</f>
        <v>45.978834585000001</v>
      </c>
      <c r="Q26" s="11"/>
      <c r="R26" s="67" t="s">
        <v>31</v>
      </c>
    </row>
    <row r="27" spans="1:18" x14ac:dyDescent="0.2">
      <c r="Q27" s="11"/>
    </row>
    <row r="28" spans="1:18" ht="21" x14ac:dyDescent="0.25">
      <c r="E28" s="209" t="s">
        <v>56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1"/>
      <c r="Q28" s="11"/>
    </row>
    <row r="29" spans="1:18" ht="15" customHeight="1" x14ac:dyDescent="0.2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1"/>
    </row>
    <row r="30" spans="1:18" x14ac:dyDescent="0.2">
      <c r="B30" s="9"/>
      <c r="C30" s="130"/>
      <c r="D30" s="130"/>
      <c r="E30" s="17" t="s">
        <v>4</v>
      </c>
      <c r="F30" s="17" t="s">
        <v>5</v>
      </c>
      <c r="G30" s="17" t="s">
        <v>0</v>
      </c>
      <c r="H30" s="17"/>
      <c r="I30" s="17" t="s">
        <v>6</v>
      </c>
      <c r="J30" s="17" t="s">
        <v>10</v>
      </c>
      <c r="K30" s="9"/>
      <c r="L30" s="36" t="s">
        <v>42</v>
      </c>
      <c r="M30" s="9"/>
      <c r="N30" s="36" t="s">
        <v>26</v>
      </c>
      <c r="O30" s="9"/>
      <c r="P30" s="132" t="s">
        <v>2</v>
      </c>
      <c r="Q30" s="11"/>
    </row>
    <row r="31" spans="1:18" ht="15" customHeight="1" x14ac:dyDescent="0.2">
      <c r="B31" s="9"/>
      <c r="C31" s="130"/>
      <c r="D31" s="130"/>
      <c r="E31" s="17"/>
      <c r="F31" s="17"/>
      <c r="G31" s="17"/>
      <c r="H31" s="17"/>
      <c r="I31" s="17"/>
      <c r="J31" s="17"/>
      <c r="K31" s="9"/>
      <c r="L31" s="36"/>
      <c r="M31" s="9"/>
      <c r="N31" s="36"/>
      <c r="O31" s="9"/>
      <c r="P31" s="132"/>
      <c r="Q31" s="11"/>
    </row>
    <row r="32" spans="1:18" ht="20.100000000000001" customHeight="1" x14ac:dyDescent="0.25">
      <c r="B32" s="9"/>
      <c r="C32" s="131" t="s">
        <v>48</v>
      </c>
      <c r="D32" s="131"/>
      <c r="E32" s="17"/>
      <c r="F32" s="17"/>
      <c r="G32" s="17"/>
      <c r="H32" s="17"/>
      <c r="I32" s="17"/>
      <c r="J32" s="17"/>
      <c r="K32" s="9"/>
      <c r="L32" s="36"/>
      <c r="M32" s="9"/>
      <c r="N32" s="36"/>
      <c r="O32" s="9"/>
      <c r="P32" s="132"/>
      <c r="Q32" s="11"/>
    </row>
    <row r="33" spans="1:18" x14ac:dyDescent="0.2">
      <c r="C33" s="10" t="s">
        <v>118</v>
      </c>
      <c r="D33" s="10"/>
      <c r="E33" s="22">
        <v>0.8</v>
      </c>
      <c r="F33" s="135">
        <v>2.7</v>
      </c>
      <c r="G33" s="57">
        <f>-F33*E33</f>
        <v>-2.16</v>
      </c>
      <c r="H33" s="4"/>
      <c r="I33" s="19">
        <v>0.5</v>
      </c>
      <c r="J33" s="57">
        <f>-I33*E33</f>
        <v>-0.4</v>
      </c>
      <c r="K33" s="11"/>
      <c r="L33" s="103"/>
      <c r="M33" s="11"/>
      <c r="N33" s="20">
        <f>(J33+G33)</f>
        <v>-2.56</v>
      </c>
      <c r="O33" s="11"/>
      <c r="P33" s="133">
        <f>P26+N33</f>
        <v>43.418834584999999</v>
      </c>
      <c r="Q33" s="11"/>
      <c r="R33" s="168" t="s">
        <v>78</v>
      </c>
    </row>
    <row r="34" spans="1:18" x14ac:dyDescent="0.2">
      <c r="B34" s="6"/>
      <c r="C34" s="10" t="s">
        <v>119</v>
      </c>
      <c r="D34" s="10"/>
      <c r="E34" s="144">
        <v>3.6</v>
      </c>
      <c r="F34" s="135">
        <v>2.2000000000000002</v>
      </c>
      <c r="G34" s="57">
        <f t="shared" ref="G34" si="6">-F34*E34</f>
        <v>-7.9200000000000008</v>
      </c>
      <c r="H34" s="4"/>
      <c r="I34" s="135">
        <v>0.4</v>
      </c>
      <c r="J34" s="57">
        <f t="shared" ref="J34" si="7">-I34*E34</f>
        <v>-1.4400000000000002</v>
      </c>
      <c r="K34" s="11"/>
      <c r="L34" s="103"/>
      <c r="M34" s="11"/>
      <c r="N34" s="20">
        <f t="shared" ref="N34" si="8">(J34+G34)</f>
        <v>-9.3600000000000012</v>
      </c>
      <c r="O34" s="10"/>
      <c r="P34" s="133">
        <f t="shared" ref="P34:P37" si="9">P33+N34</f>
        <v>34.058834585</v>
      </c>
      <c r="Q34" s="11"/>
    </row>
    <row r="35" spans="1:18" x14ac:dyDescent="0.2">
      <c r="B35" s="6"/>
      <c r="C35" s="10" t="s">
        <v>121</v>
      </c>
      <c r="D35" s="10"/>
      <c r="E35" s="22">
        <v>2.52</v>
      </c>
      <c r="F35" s="135">
        <v>2.2000000000000002</v>
      </c>
      <c r="G35" s="57">
        <f>-F35*E35</f>
        <v>-5.5440000000000005</v>
      </c>
      <c r="H35" s="4"/>
      <c r="I35" s="19">
        <v>0.35</v>
      </c>
      <c r="J35" s="57">
        <f>-I35*E35</f>
        <v>-0.8819999999999999</v>
      </c>
      <c r="K35" s="11"/>
      <c r="L35" s="103"/>
      <c r="M35" s="11"/>
      <c r="N35" s="20">
        <f>(J35+G35)</f>
        <v>-6.4260000000000002</v>
      </c>
      <c r="O35" s="10"/>
      <c r="P35" s="133">
        <f t="shared" si="9"/>
        <v>27.632834584999998</v>
      </c>
      <c r="Q35" s="11"/>
      <c r="R35" s="6"/>
    </row>
    <row r="36" spans="1:18" x14ac:dyDescent="0.2">
      <c r="C36" s="10" t="s">
        <v>122</v>
      </c>
      <c r="E36" s="22">
        <v>1</v>
      </c>
      <c r="F36" s="135">
        <v>2</v>
      </c>
      <c r="G36" s="57">
        <f>-F36*E36</f>
        <v>-2</v>
      </c>
      <c r="H36" s="4"/>
      <c r="I36" s="19">
        <v>0.35</v>
      </c>
      <c r="J36" s="57">
        <f>-I36*E36</f>
        <v>-0.35</v>
      </c>
      <c r="K36" s="11"/>
      <c r="L36" s="103"/>
      <c r="M36" s="11"/>
      <c r="N36" s="20">
        <f>(J36+G36)</f>
        <v>-2.35</v>
      </c>
      <c r="O36" s="10"/>
      <c r="P36" s="133">
        <f t="shared" si="9"/>
        <v>25.282834584999996</v>
      </c>
      <c r="R36" s="6"/>
    </row>
    <row r="37" spans="1:18" x14ac:dyDescent="0.2">
      <c r="C37" s="10" t="s">
        <v>123</v>
      </c>
      <c r="E37" s="22">
        <v>1.1000000000000001</v>
      </c>
      <c r="F37" s="135">
        <v>2</v>
      </c>
      <c r="G37" s="57">
        <f>-F37*E37</f>
        <v>-2.2000000000000002</v>
      </c>
      <c r="H37" s="4"/>
      <c r="I37" s="19">
        <v>0.35</v>
      </c>
      <c r="J37" s="57">
        <f>-I37*E37</f>
        <v>-0.38500000000000001</v>
      </c>
      <c r="K37" s="11"/>
      <c r="L37" s="103"/>
      <c r="M37" s="11"/>
      <c r="N37" s="20">
        <f>(J37+G37)</f>
        <v>-2.585</v>
      </c>
      <c r="O37" s="10"/>
      <c r="P37" s="133">
        <f t="shared" si="9"/>
        <v>22.697834584999995</v>
      </c>
      <c r="R37" s="6"/>
    </row>
    <row r="38" spans="1:18" ht="15.95" thickBot="1" x14ac:dyDescent="0.25">
      <c r="A38" s="6"/>
      <c r="B38" s="6"/>
      <c r="C38" s="10"/>
      <c r="D38" s="10"/>
      <c r="E38" s="104"/>
      <c r="F38" s="120"/>
      <c r="G38" s="124"/>
      <c r="H38" s="122"/>
      <c r="I38" s="120"/>
      <c r="J38" s="124"/>
      <c r="K38" s="10"/>
      <c r="L38" s="125"/>
      <c r="M38" s="10"/>
      <c r="N38" s="126">
        <f>SUM(N33:N37)</f>
        <v>-23.281000000000006</v>
      </c>
      <c r="O38" s="10"/>
      <c r="P38" s="133"/>
      <c r="Q38" s="11"/>
    </row>
    <row r="39" spans="1:18" ht="18.95" x14ac:dyDescent="0.25">
      <c r="A39" s="6"/>
      <c r="B39" s="6"/>
      <c r="C39" s="131" t="s">
        <v>75</v>
      </c>
      <c r="D39" s="134"/>
      <c r="E39" s="104"/>
      <c r="F39" s="120"/>
      <c r="G39" s="124"/>
      <c r="H39" s="122"/>
      <c r="I39" s="120"/>
      <c r="J39" s="124"/>
      <c r="K39" s="10"/>
      <c r="L39" s="125"/>
      <c r="M39" s="10"/>
      <c r="N39" s="20"/>
      <c r="O39" s="10"/>
      <c r="P39" s="133"/>
      <c r="Q39" s="11"/>
    </row>
    <row r="40" spans="1:18" x14ac:dyDescent="0.2">
      <c r="B40" s="6"/>
      <c r="C40" s="10" t="s">
        <v>120</v>
      </c>
      <c r="D40" s="10"/>
      <c r="E40" s="144">
        <v>2</v>
      </c>
      <c r="F40" s="135">
        <v>2.2000000000000002</v>
      </c>
      <c r="G40" s="57">
        <f t="shared" ref="G40:G42" si="10">-F40*E40</f>
        <v>-4.4000000000000004</v>
      </c>
      <c r="H40" s="4"/>
      <c r="I40" s="135">
        <v>0.4</v>
      </c>
      <c r="J40" s="57">
        <f t="shared" ref="J40:J42" si="11">-I40*E40</f>
        <v>-0.8</v>
      </c>
      <c r="K40" s="11"/>
      <c r="L40" s="103"/>
      <c r="M40" s="11"/>
      <c r="N40" s="20">
        <f t="shared" ref="N40:N42" si="12">(J40+G40)</f>
        <v>-5.2</v>
      </c>
      <c r="O40" s="10"/>
      <c r="P40" s="133">
        <f>P37+N40</f>
        <v>17.497834584999996</v>
      </c>
      <c r="Q40" s="11"/>
      <c r="R40" s="6" t="s">
        <v>59</v>
      </c>
    </row>
    <row r="41" spans="1:18" x14ac:dyDescent="0.2">
      <c r="C41" s="10" t="s">
        <v>123</v>
      </c>
      <c r="E41" s="144">
        <v>3.8</v>
      </c>
      <c r="F41" s="135">
        <v>2</v>
      </c>
      <c r="G41" s="57">
        <f t="shared" si="10"/>
        <v>-7.6</v>
      </c>
      <c r="H41" s="4"/>
      <c r="I41" s="135">
        <v>0.4</v>
      </c>
      <c r="J41" s="57">
        <f t="shared" si="11"/>
        <v>-1.52</v>
      </c>
      <c r="K41" s="11"/>
      <c r="L41" s="103"/>
      <c r="M41" s="11"/>
      <c r="N41" s="20">
        <f t="shared" si="12"/>
        <v>-9.1199999999999992</v>
      </c>
      <c r="O41" s="10"/>
      <c r="P41" s="133">
        <f>P40+N41</f>
        <v>8.3778345849999969</v>
      </c>
    </row>
    <row r="42" spans="1:18" x14ac:dyDescent="0.25">
      <c r="B42" s="6"/>
      <c r="C42" s="10" t="s">
        <v>124</v>
      </c>
      <c r="D42" s="10"/>
      <c r="E42" s="22">
        <v>11</v>
      </c>
      <c r="F42" s="135">
        <v>2.5</v>
      </c>
      <c r="G42" s="57">
        <f t="shared" si="10"/>
        <v>-27.5</v>
      </c>
      <c r="H42" s="4"/>
      <c r="I42" s="19">
        <v>0.35</v>
      </c>
      <c r="J42" s="57">
        <f t="shared" si="11"/>
        <v>-3.8499999999999996</v>
      </c>
      <c r="K42" s="11"/>
      <c r="L42" s="103"/>
      <c r="M42" s="11"/>
      <c r="N42" s="20">
        <f t="shared" si="12"/>
        <v>-31.35</v>
      </c>
      <c r="O42" s="10"/>
      <c r="P42" s="133">
        <f>P41+N42</f>
        <v>-22.972165415000006</v>
      </c>
      <c r="Q42" s="11"/>
      <c r="R42" s="6" t="s">
        <v>59</v>
      </c>
    </row>
    <row r="43" spans="1:18" ht="15.75" thickBot="1" x14ac:dyDescent="0.3">
      <c r="B43" s="6"/>
      <c r="C43" s="9"/>
      <c r="D43" s="9"/>
      <c r="E43" s="9"/>
      <c r="F43" s="9"/>
      <c r="G43" s="124"/>
      <c r="H43" s="9"/>
      <c r="I43" s="9"/>
      <c r="J43" s="124"/>
      <c r="K43" s="9"/>
      <c r="L43" s="125"/>
      <c r="M43" s="9"/>
      <c r="N43" s="126">
        <f>SUM(N40:N42)</f>
        <v>-45.67</v>
      </c>
      <c r="O43" s="10"/>
      <c r="P43" s="133"/>
      <c r="Q43" s="11"/>
    </row>
    <row r="44" spans="1:18" ht="18.75" x14ac:dyDescent="0.3">
      <c r="A44" s="6"/>
      <c r="B44" s="6"/>
      <c r="C44" s="131" t="s">
        <v>76</v>
      </c>
      <c r="D44" s="134"/>
      <c r="E44" s="104"/>
      <c r="F44" s="120"/>
      <c r="G44" s="124"/>
      <c r="H44" s="122"/>
      <c r="I44" s="120"/>
      <c r="J44" s="124"/>
      <c r="K44" s="10"/>
      <c r="L44" s="125"/>
      <c r="M44" s="10"/>
      <c r="N44" s="20"/>
      <c r="O44" s="10"/>
      <c r="P44" s="133"/>
      <c r="Q44" s="11"/>
    </row>
    <row r="45" spans="1:18" x14ac:dyDescent="0.25">
      <c r="A45" s="6"/>
      <c r="B45" s="6"/>
      <c r="C45" s="10" t="s">
        <v>125</v>
      </c>
      <c r="D45" s="10"/>
      <c r="E45" s="144">
        <v>5</v>
      </c>
      <c r="F45" s="135">
        <v>2.2000000000000002</v>
      </c>
      <c r="G45" s="57">
        <f t="shared" ref="G45:G47" si="13">-F45*E45</f>
        <v>-11</v>
      </c>
      <c r="H45" s="4"/>
      <c r="I45" s="135">
        <v>0.4</v>
      </c>
      <c r="J45" s="57">
        <f t="shared" ref="J45:J47" si="14">-I45*E45</f>
        <v>-2</v>
      </c>
      <c r="K45" s="11"/>
      <c r="L45" s="103"/>
      <c r="M45" s="11"/>
      <c r="N45" s="20">
        <f t="shared" ref="N45:N47" si="15">(J45+G45)</f>
        <v>-13</v>
      </c>
      <c r="O45" s="10"/>
      <c r="P45" s="133">
        <f>P42+N45</f>
        <v>-35.972165415000006</v>
      </c>
      <c r="Q45" s="11"/>
    </row>
    <row r="46" spans="1:18" x14ac:dyDescent="0.25">
      <c r="A46" s="6"/>
      <c r="B46" s="6"/>
      <c r="C46" s="10" t="s">
        <v>125</v>
      </c>
      <c r="D46" s="10"/>
      <c r="E46" s="144">
        <v>4</v>
      </c>
      <c r="F46" s="135">
        <v>2</v>
      </c>
      <c r="G46" s="57">
        <f t="shared" si="13"/>
        <v>-8</v>
      </c>
      <c r="H46" s="4"/>
      <c r="I46" s="135">
        <v>0.4</v>
      </c>
      <c r="J46" s="57">
        <f t="shared" si="14"/>
        <v>-1.6</v>
      </c>
      <c r="K46" s="11"/>
      <c r="L46" s="103"/>
      <c r="M46" s="11"/>
      <c r="N46" s="20">
        <f t="shared" si="15"/>
        <v>-9.6</v>
      </c>
      <c r="O46" s="10"/>
      <c r="P46" s="133">
        <f>P45+N46</f>
        <v>-45.572165415000008</v>
      </c>
      <c r="Q46" s="11"/>
    </row>
    <row r="47" spans="1:18" x14ac:dyDescent="0.25">
      <c r="A47" s="6"/>
      <c r="B47" s="6"/>
      <c r="C47" s="10" t="s">
        <v>125</v>
      </c>
      <c r="D47" s="10"/>
      <c r="E47" s="144">
        <v>4.5</v>
      </c>
      <c r="F47" s="135">
        <v>2.2000000000000002</v>
      </c>
      <c r="G47" s="57">
        <f t="shared" si="13"/>
        <v>-9.9</v>
      </c>
      <c r="H47" s="4"/>
      <c r="I47" s="135">
        <v>0.4</v>
      </c>
      <c r="J47" s="57">
        <f t="shared" si="14"/>
        <v>-1.8</v>
      </c>
      <c r="K47" s="11"/>
      <c r="L47" s="103"/>
      <c r="M47" s="11"/>
      <c r="N47" s="20">
        <f t="shared" si="15"/>
        <v>-11.700000000000001</v>
      </c>
      <c r="O47" s="10"/>
      <c r="P47" s="133">
        <f>P46+N47</f>
        <v>-57.272165415000011</v>
      </c>
      <c r="Q47" s="11"/>
    </row>
    <row r="48" spans="1:18" x14ac:dyDescent="0.25">
      <c r="A48" s="6"/>
      <c r="B48" s="6"/>
      <c r="C48" s="10"/>
      <c r="D48" s="10"/>
      <c r="E48" s="10"/>
      <c r="F48" s="10"/>
      <c r="G48" s="10"/>
      <c r="H48" s="10"/>
      <c r="I48" s="10"/>
      <c r="J48" s="10"/>
      <c r="K48" s="11"/>
      <c r="L48" s="103"/>
      <c r="M48" s="11"/>
      <c r="N48" s="20"/>
      <c r="O48" s="20"/>
      <c r="P48" s="20"/>
      <c r="Q48" s="11"/>
    </row>
    <row r="49" spans="2:17" x14ac:dyDescent="0.25">
      <c r="B49" s="6"/>
      <c r="C49" s="10" t="s">
        <v>65</v>
      </c>
      <c r="D49" s="10"/>
      <c r="E49" s="104"/>
      <c r="F49" s="120"/>
      <c r="G49" s="124"/>
      <c r="H49" s="122"/>
      <c r="I49" s="120"/>
      <c r="J49" s="124"/>
      <c r="K49" s="10"/>
      <c r="L49" s="125"/>
      <c r="M49" s="11"/>
      <c r="N49" s="20"/>
      <c r="O49" s="20"/>
      <c r="P49" s="20"/>
      <c r="Q49" s="11"/>
    </row>
    <row r="50" spans="2:17" x14ac:dyDescent="0.25">
      <c r="B50" s="6"/>
      <c r="C50" s="10" t="s">
        <v>74</v>
      </c>
      <c r="D50" s="10"/>
      <c r="E50" s="104"/>
      <c r="F50" s="120"/>
      <c r="G50" s="124"/>
      <c r="H50" s="122"/>
      <c r="I50" s="120"/>
      <c r="J50" s="124"/>
      <c r="K50" s="10"/>
      <c r="L50" s="125"/>
      <c r="M50" s="11"/>
      <c r="N50" s="20"/>
      <c r="O50" s="20"/>
      <c r="P50" s="20"/>
      <c r="Q50" s="11"/>
    </row>
    <row r="51" spans="2:17" x14ac:dyDescent="0.25">
      <c r="B51" s="6"/>
      <c r="C51" s="10"/>
      <c r="D51" s="10"/>
      <c r="E51" s="104"/>
      <c r="F51" s="120"/>
      <c r="G51" s="124"/>
      <c r="H51" s="122"/>
      <c r="I51" s="120"/>
      <c r="J51" s="124"/>
      <c r="K51" s="10"/>
      <c r="L51" s="125"/>
      <c r="M51" s="11"/>
      <c r="N51" s="20"/>
      <c r="O51" s="20"/>
      <c r="P51" s="20"/>
      <c r="Q51" s="11"/>
    </row>
    <row r="52" spans="2:17" x14ac:dyDescent="0.25">
      <c r="B52" s="6"/>
      <c r="C52" s="9" t="s">
        <v>51</v>
      </c>
      <c r="D52" s="9"/>
      <c r="E52" s="9"/>
      <c r="F52" s="9"/>
      <c r="G52" s="124"/>
      <c r="H52" s="9"/>
      <c r="I52" s="9"/>
      <c r="J52" s="124"/>
      <c r="K52" s="9"/>
      <c r="L52" s="125"/>
      <c r="M52" s="9"/>
      <c r="N52" s="13"/>
      <c r="O52" s="13"/>
      <c r="P52" s="13"/>
      <c r="Q52" s="11"/>
    </row>
    <row r="53" spans="2:17" x14ac:dyDescent="0.25">
      <c r="C53" s="9"/>
      <c r="D53" s="9"/>
      <c r="E53" s="9"/>
      <c r="F53" s="9"/>
      <c r="G53" s="124"/>
      <c r="H53" s="9"/>
      <c r="I53" s="9"/>
      <c r="J53" s="124"/>
      <c r="K53" s="9"/>
      <c r="L53" s="125"/>
      <c r="M53" s="9"/>
      <c r="N53" s="13"/>
      <c r="O53" s="13"/>
      <c r="P53" s="13"/>
      <c r="Q53" s="11"/>
    </row>
    <row r="54" spans="2:17" x14ac:dyDescent="0.25"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1"/>
    </row>
    <row r="56" spans="2:17" ht="18.75" x14ac:dyDescent="0.3">
      <c r="C56" s="131" t="s">
        <v>77</v>
      </c>
    </row>
    <row r="57" spans="2:17" x14ac:dyDescent="0.25">
      <c r="C57" s="137" t="s">
        <v>47</v>
      </c>
      <c r="Q57" s="11"/>
    </row>
    <row r="58" spans="2:17" x14ac:dyDescent="0.25">
      <c r="C58" s="10" t="s">
        <v>118</v>
      </c>
      <c r="D58" s="10"/>
      <c r="E58" s="22">
        <v>4.5999999999999996</v>
      </c>
      <c r="F58" s="135">
        <v>2</v>
      </c>
      <c r="G58" s="57">
        <f>-F58*E58</f>
        <v>-9.1999999999999993</v>
      </c>
      <c r="H58" s="4"/>
      <c r="I58" s="19">
        <v>0.4</v>
      </c>
      <c r="J58" s="57">
        <f>-I58*E58</f>
        <v>-1.8399999999999999</v>
      </c>
      <c r="K58" s="11"/>
      <c r="L58" s="103"/>
      <c r="M58" s="11"/>
      <c r="N58" s="20">
        <f>(J58+G58)</f>
        <v>-11.04</v>
      </c>
      <c r="Q58" s="11"/>
    </row>
    <row r="59" spans="2:17" x14ac:dyDescent="0.25">
      <c r="C59" s="137" t="s">
        <v>58</v>
      </c>
      <c r="D59" s="10"/>
      <c r="E59" s="10"/>
      <c r="F59" s="10"/>
      <c r="G59" s="10"/>
      <c r="H59" s="10"/>
      <c r="I59" s="10"/>
      <c r="J59" s="10"/>
      <c r="K59" s="11"/>
      <c r="L59" s="103"/>
      <c r="M59" s="11"/>
      <c r="N59" s="20"/>
      <c r="Q59" s="11"/>
    </row>
    <row r="60" spans="2:17" x14ac:dyDescent="0.25">
      <c r="C60" s="10" t="s">
        <v>140</v>
      </c>
      <c r="D60" s="10"/>
      <c r="E60" s="22">
        <v>10</v>
      </c>
      <c r="F60" s="135">
        <v>2.5</v>
      </c>
      <c r="G60" s="57">
        <f t="shared" ref="G60:G61" si="16">-F60*E60</f>
        <v>-25</v>
      </c>
      <c r="H60" s="4"/>
      <c r="I60" s="19">
        <v>0.5</v>
      </c>
      <c r="J60" s="57">
        <f t="shared" ref="J60:J61" si="17">-I60*E60</f>
        <v>-5</v>
      </c>
      <c r="K60" s="11"/>
      <c r="L60" s="103"/>
      <c r="M60" s="11"/>
      <c r="N60" s="20">
        <f t="shared" ref="N60:N61" si="18">(J60+G60)</f>
        <v>-30</v>
      </c>
      <c r="Q60" s="11"/>
    </row>
    <row r="61" spans="2:17" x14ac:dyDescent="0.25">
      <c r="C61" s="10" t="s">
        <v>141</v>
      </c>
      <c r="D61" s="10"/>
      <c r="E61" s="22">
        <v>10</v>
      </c>
      <c r="F61" s="135">
        <v>2.5</v>
      </c>
      <c r="G61" s="57">
        <f t="shared" si="16"/>
        <v>-25</v>
      </c>
      <c r="H61" s="4"/>
      <c r="I61" s="19">
        <v>0.5</v>
      </c>
      <c r="J61" s="57">
        <f t="shared" si="17"/>
        <v>-5</v>
      </c>
      <c r="K61" s="11"/>
      <c r="L61" s="103"/>
      <c r="M61" s="11"/>
      <c r="N61" s="20">
        <f t="shared" si="18"/>
        <v>-30</v>
      </c>
      <c r="Q61" s="11"/>
    </row>
    <row r="62" spans="2:17" x14ac:dyDescent="0.25">
      <c r="C62" s="10" t="s">
        <v>122</v>
      </c>
      <c r="D62" s="10"/>
      <c r="E62" s="22">
        <v>12</v>
      </c>
      <c r="F62" s="135">
        <v>2.5</v>
      </c>
      <c r="G62" s="57">
        <f>-F62*E62</f>
        <v>-30</v>
      </c>
      <c r="H62" s="4"/>
      <c r="I62" s="19">
        <v>0.5</v>
      </c>
      <c r="J62" s="57">
        <f>-I62*E62</f>
        <v>-6</v>
      </c>
      <c r="K62" s="11"/>
      <c r="L62" s="103"/>
      <c r="M62" s="11"/>
      <c r="N62" s="20">
        <f>(J62+G62)</f>
        <v>-36</v>
      </c>
      <c r="Q62" s="11"/>
    </row>
    <row r="63" spans="2:17" x14ac:dyDescent="0.25">
      <c r="C63" s="137" t="s">
        <v>66</v>
      </c>
      <c r="Q63" s="11"/>
    </row>
    <row r="64" spans="2:17" x14ac:dyDescent="0.25">
      <c r="C64" s="10" t="s">
        <v>120</v>
      </c>
      <c r="D64" s="10"/>
      <c r="E64" s="144">
        <v>9.4</v>
      </c>
      <c r="F64" s="135">
        <v>2.2000000000000002</v>
      </c>
      <c r="G64" s="57">
        <f t="shared" ref="G64:G66" si="19">-F64*E64</f>
        <v>-20.680000000000003</v>
      </c>
      <c r="H64" s="4"/>
      <c r="I64" s="135">
        <v>0.4</v>
      </c>
      <c r="J64" s="57">
        <f t="shared" ref="J64:J66" si="20">-I64*E64</f>
        <v>-3.7600000000000002</v>
      </c>
      <c r="N64" s="20">
        <f t="shared" ref="N64:N66" si="21">(J64+G64)</f>
        <v>-24.440000000000005</v>
      </c>
      <c r="Q64" s="11"/>
    </row>
    <row r="65" spans="3:17" x14ac:dyDescent="0.25">
      <c r="C65" s="10" t="s">
        <v>124</v>
      </c>
      <c r="D65" s="10"/>
      <c r="E65" s="144">
        <v>13</v>
      </c>
      <c r="F65" s="135">
        <v>2.5</v>
      </c>
      <c r="G65" s="57">
        <f t="shared" si="19"/>
        <v>-32.5</v>
      </c>
      <c r="H65" s="4"/>
      <c r="I65" s="135">
        <v>0.4</v>
      </c>
      <c r="J65" s="57">
        <f t="shared" si="20"/>
        <v>-5.2</v>
      </c>
      <c r="N65" s="20">
        <f t="shared" si="21"/>
        <v>-37.700000000000003</v>
      </c>
      <c r="Q65" s="11"/>
    </row>
    <row r="66" spans="3:17" x14ac:dyDescent="0.25">
      <c r="C66" s="10" t="s">
        <v>121</v>
      </c>
      <c r="E66" s="144">
        <v>7.2</v>
      </c>
      <c r="F66" s="135">
        <v>2.2000000000000002</v>
      </c>
      <c r="G66" s="57">
        <f t="shared" si="19"/>
        <v>-15.840000000000002</v>
      </c>
      <c r="H66" s="4"/>
      <c r="I66" s="135">
        <v>0.4</v>
      </c>
      <c r="J66" s="57">
        <f t="shared" si="20"/>
        <v>-2.8800000000000003</v>
      </c>
      <c r="N66" s="20">
        <f t="shared" si="21"/>
        <v>-18.720000000000002</v>
      </c>
      <c r="Q66" s="11"/>
    </row>
    <row r="67" spans="3:17" x14ac:dyDescent="0.25">
      <c r="Q67" s="11"/>
    </row>
    <row r="68" spans="3:17" x14ac:dyDescent="0.25">
      <c r="Q68" s="11"/>
    </row>
    <row r="69" spans="3:17" x14ac:dyDescent="0.25">
      <c r="Q69" s="11"/>
    </row>
    <row r="70" spans="3:17" x14ac:dyDescent="0.25">
      <c r="Q70" s="11"/>
    </row>
    <row r="71" spans="3:17" x14ac:dyDescent="0.25">
      <c r="Q71" s="11"/>
    </row>
    <row r="72" spans="3:17" x14ac:dyDescent="0.25">
      <c r="Q72" s="11"/>
    </row>
    <row r="73" spans="3:17" x14ac:dyDescent="0.25">
      <c r="Q73" s="11"/>
    </row>
  </sheetData>
  <mergeCells count="1">
    <mergeCell ref="E28:P2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23.425781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71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20.100000000000001" customHeight="1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-0.5</v>
      </c>
      <c r="K5" s="11"/>
      <c r="L5" s="11"/>
      <c r="M5" s="11"/>
      <c r="N5" s="13">
        <f>(J5+G5)</f>
        <v>-0.5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v>-0.1</v>
      </c>
      <c r="K6" s="11"/>
      <c r="L6" s="11"/>
      <c r="M6" s="11"/>
      <c r="N6" s="153">
        <f>J6</f>
        <v>-0.1</v>
      </c>
      <c r="O6" s="12"/>
      <c r="P6" s="17"/>
      <c r="Q6" s="17"/>
    </row>
    <row r="7" spans="2:17" x14ac:dyDescent="0.2">
      <c r="C7" s="9" t="s">
        <v>60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49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0.34260000000000002</v>
      </c>
      <c r="F10" s="141">
        <f>F18</f>
        <v>1.69</v>
      </c>
      <c r="G10" s="57">
        <f t="shared" ref="G10" si="0">-F10*E10</f>
        <v>-0.57899400000000001</v>
      </c>
      <c r="H10" s="4"/>
      <c r="I10" s="12"/>
      <c r="J10" s="12"/>
      <c r="K10" s="11"/>
      <c r="L10" s="103"/>
      <c r="M10" s="11"/>
      <c r="N10" s="143">
        <f t="shared" ref="N10" si="1">(J10+G10)</f>
        <v>-0.57899400000000001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4">
        <v>-0.1</v>
      </c>
      <c r="K11" s="11"/>
      <c r="L11" s="11"/>
      <c r="M11" s="11"/>
      <c r="N11" s="143">
        <f>(J11+G11)</f>
        <v>-0.1</v>
      </c>
      <c r="O11" s="12"/>
      <c r="P11" s="17"/>
      <c r="Q11" s="17"/>
    </row>
    <row r="12" spans="2:17" x14ac:dyDescent="0.2">
      <c r="C12" s="10"/>
      <c r="D12" s="10"/>
      <c r="E12" s="119"/>
      <c r="F12" s="119"/>
      <c r="G12" s="121"/>
      <c r="H12" s="122"/>
      <c r="I12" s="12"/>
      <c r="J12" s="12"/>
      <c r="K12" s="11"/>
      <c r="L12" s="11"/>
      <c r="M12" s="11"/>
      <c r="N12" s="11"/>
      <c r="O12" s="12"/>
      <c r="P12" s="17"/>
      <c r="Q12" s="17"/>
    </row>
    <row r="13" spans="2:17" ht="20.100000000000001" customHeight="1" x14ac:dyDescent="0.25">
      <c r="C13" s="127"/>
      <c r="D13" s="127"/>
      <c r="P13" s="147" t="s">
        <v>57</v>
      </c>
    </row>
    <row r="14" spans="2:17" ht="15" customHeight="1" x14ac:dyDescent="0.25">
      <c r="C14" s="127"/>
      <c r="D14" s="127"/>
      <c r="N14" s="146" t="s">
        <v>55</v>
      </c>
      <c r="P14" s="136">
        <f>68.475509-2.4731875</f>
        <v>66.002321500000008</v>
      </c>
    </row>
    <row r="15" spans="2:17" ht="20.100000000000001" customHeight="1" x14ac:dyDescent="0.25">
      <c r="C15" s="131" t="s">
        <v>21</v>
      </c>
      <c r="D15" s="127"/>
    </row>
    <row r="16" spans="2:17" ht="15" customHeight="1" x14ac:dyDescent="0.25">
      <c r="C16" s="127"/>
      <c r="D16" s="127"/>
      <c r="E16" s="17" t="s">
        <v>41</v>
      </c>
      <c r="F16" s="17" t="s">
        <v>5</v>
      </c>
      <c r="G16" s="17" t="s">
        <v>0</v>
      </c>
      <c r="H16" s="17"/>
      <c r="I16" s="17" t="s">
        <v>6</v>
      </c>
      <c r="J16" s="17" t="s">
        <v>10</v>
      </c>
    </row>
    <row r="17" spans="1:18" ht="15" customHeight="1" x14ac:dyDescent="0.25">
      <c r="C17" s="154" t="s">
        <v>69</v>
      </c>
      <c r="D17" s="127"/>
      <c r="E17" s="17"/>
      <c r="F17" s="17"/>
      <c r="G17" s="17"/>
      <c r="H17" s="17"/>
      <c r="I17" s="17"/>
      <c r="J17" s="17"/>
      <c r="L17" s="161">
        <v>-0.33600000000000002</v>
      </c>
      <c r="N17" s="143">
        <f>(J17+G17+L17)</f>
        <v>-0.33600000000000002</v>
      </c>
    </row>
    <row r="18" spans="1:18" ht="15" customHeight="1" x14ac:dyDescent="0.2">
      <c r="B18" s="8"/>
      <c r="C18" s="154" t="s">
        <v>53</v>
      </c>
      <c r="D18" s="10"/>
      <c r="E18" s="158">
        <f>1.1594-E10</f>
        <v>0.81679999999999997</v>
      </c>
      <c r="F18" s="135">
        <v>1.69</v>
      </c>
      <c r="G18" s="57">
        <f t="shared" ref="G18" si="2">-F18*E18</f>
        <v>-1.3803919999999998</v>
      </c>
      <c r="H18" s="4"/>
      <c r="I18" s="135">
        <v>0.4</v>
      </c>
      <c r="J18" s="57">
        <f t="shared" ref="J18" si="3">-I18*E18</f>
        <v>-0.32672000000000001</v>
      </c>
      <c r="K18" s="11"/>
      <c r="L18" s="103"/>
      <c r="M18" s="11"/>
      <c r="N18" s="143">
        <f>(J18+G18+L18)</f>
        <v>-1.707112</v>
      </c>
      <c r="O18" s="9"/>
      <c r="P18" s="21"/>
      <c r="Q18" s="11"/>
    </row>
    <row r="19" spans="1:18" ht="15" customHeight="1" x14ac:dyDescent="0.2">
      <c r="B19" s="8"/>
      <c r="C19" s="155" t="s">
        <v>16</v>
      </c>
      <c r="D19" s="11"/>
      <c r="E19" s="9"/>
      <c r="F19" s="9"/>
      <c r="G19" s="9"/>
      <c r="H19" s="9"/>
      <c r="I19" s="9"/>
      <c r="J19" s="148">
        <f>-0.636-J6</f>
        <v>-0.53600000000000003</v>
      </c>
      <c r="K19" s="9"/>
      <c r="L19" s="9"/>
      <c r="M19" s="9"/>
      <c r="N19" s="143">
        <f t="shared" ref="N19:N24" si="4">(J19+G19+L19)</f>
        <v>-0.53600000000000003</v>
      </c>
      <c r="O19" s="9"/>
      <c r="P19" s="21"/>
      <c r="Q19" s="11"/>
    </row>
    <row r="20" spans="1:18" ht="15" customHeight="1" x14ac:dyDescent="0.2">
      <c r="B20" s="8"/>
      <c r="C20" s="156" t="s">
        <v>61</v>
      </c>
      <c r="D20" s="9"/>
      <c r="E20" s="9"/>
      <c r="F20" s="9"/>
      <c r="G20" s="9"/>
      <c r="H20" s="4"/>
      <c r="I20" s="120"/>
      <c r="J20" s="151">
        <f>-1.71638-J5</f>
        <v>-1.21638</v>
      </c>
      <c r="K20" s="11"/>
      <c r="L20" s="11"/>
      <c r="M20" s="11"/>
      <c r="N20" s="143">
        <f t="shared" si="4"/>
        <v>-1.21638</v>
      </c>
      <c r="O20" s="9"/>
      <c r="P20" s="21"/>
      <c r="Q20" s="11"/>
    </row>
    <row r="21" spans="1:18" ht="15" customHeight="1" x14ac:dyDescent="0.2">
      <c r="B21" s="8"/>
      <c r="C21" s="156" t="s">
        <v>63</v>
      </c>
      <c r="D21" s="9"/>
      <c r="E21" s="119"/>
      <c r="F21" s="105"/>
      <c r="G21" s="139"/>
      <c r="H21" s="4"/>
      <c r="I21" s="19">
        <v>0.3</v>
      </c>
      <c r="J21" s="124">
        <f>(-I21*(E21+E7))-J11</f>
        <v>-3.1229360000000002</v>
      </c>
      <c r="K21" s="11"/>
      <c r="L21" s="11"/>
      <c r="M21" s="11"/>
      <c r="N21" s="143">
        <f t="shared" si="4"/>
        <v>-3.1229360000000002</v>
      </c>
      <c r="O21" s="9"/>
      <c r="P21" s="21"/>
      <c r="Q21" s="11"/>
    </row>
    <row r="22" spans="1:18" ht="15" customHeight="1" x14ac:dyDescent="0.2">
      <c r="B22" s="8"/>
      <c r="C22" s="154" t="s">
        <v>49</v>
      </c>
      <c r="D22" s="10"/>
      <c r="E22" s="104"/>
      <c r="F22" s="120"/>
      <c r="G22" s="57"/>
      <c r="H22" s="4"/>
      <c r="I22" s="120"/>
      <c r="J22" s="57"/>
      <c r="K22" s="11"/>
      <c r="L22" s="157">
        <f>-2.537446-L8</f>
        <v>-2.2837000000000001</v>
      </c>
      <c r="M22" s="11"/>
      <c r="N22" s="143">
        <f t="shared" si="4"/>
        <v>-2.2837000000000001</v>
      </c>
      <c r="O22" s="9"/>
      <c r="P22" s="21"/>
      <c r="Q22" s="11"/>
    </row>
    <row r="23" spans="1:18" ht="15" customHeight="1" x14ac:dyDescent="0.2">
      <c r="B23" s="8"/>
      <c r="C23" s="155" t="s">
        <v>8</v>
      </c>
      <c r="D23" s="11"/>
      <c r="E23" s="28">
        <v>1.48</v>
      </c>
      <c r="F23" s="135">
        <v>2.5</v>
      </c>
      <c r="G23" s="150">
        <f>-F23*E23</f>
        <v>-3.7</v>
      </c>
      <c r="H23" s="11"/>
      <c r="I23" s="31">
        <v>1.2</v>
      </c>
      <c r="J23" s="57">
        <f>-I23*E23</f>
        <v>-1.776</v>
      </c>
      <c r="K23" s="9"/>
      <c r="L23" s="9"/>
      <c r="M23" s="9"/>
      <c r="N23" s="143">
        <f t="shared" si="4"/>
        <v>-5.476</v>
      </c>
      <c r="O23" s="9"/>
      <c r="P23" s="21"/>
      <c r="Q23" s="11"/>
    </row>
    <row r="24" spans="1:18" ht="15" customHeight="1" x14ac:dyDescent="0.2">
      <c r="B24" s="8"/>
      <c r="C24" s="154" t="s">
        <v>52</v>
      </c>
      <c r="D24" s="10"/>
      <c r="E24" s="145">
        <v>1.6</v>
      </c>
      <c r="F24" s="135">
        <v>1.8</v>
      </c>
      <c r="G24" s="57">
        <f>-F24*E24</f>
        <v>-2.8800000000000003</v>
      </c>
      <c r="H24" s="4"/>
      <c r="I24" s="135">
        <v>0.4</v>
      </c>
      <c r="J24" s="57">
        <f>-I24*E24</f>
        <v>-0.64000000000000012</v>
      </c>
      <c r="K24" s="11"/>
      <c r="L24" s="103"/>
      <c r="M24" s="11"/>
      <c r="N24" s="143">
        <f t="shared" si="4"/>
        <v>-3.5200000000000005</v>
      </c>
      <c r="O24" s="9"/>
      <c r="P24" s="21"/>
      <c r="Q24" s="11"/>
    </row>
    <row r="25" spans="1:18" ht="15.95" thickBot="1" x14ac:dyDescent="0.25">
      <c r="A25" s="6"/>
      <c r="B25" s="6"/>
      <c r="N25" s="149">
        <f>SUM(N17:N24)</f>
        <v>-18.198128000000001</v>
      </c>
      <c r="O25" s="9"/>
      <c r="P25" s="129">
        <f>P14+N25</f>
        <v>47.804193500000011</v>
      </c>
      <c r="Q25" s="11"/>
      <c r="R25" s="67" t="s">
        <v>31</v>
      </c>
    </row>
    <row r="26" spans="1:18" x14ac:dyDescent="0.2">
      <c r="Q26" s="11"/>
    </row>
    <row r="27" spans="1:18" ht="21" x14ac:dyDescent="0.25">
      <c r="E27" s="209" t="s">
        <v>56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  <c r="Q27" s="11"/>
    </row>
    <row r="28" spans="1:18" ht="15" customHeight="1" x14ac:dyDescent="0.2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1"/>
    </row>
    <row r="29" spans="1:18" x14ac:dyDescent="0.2">
      <c r="B29" s="9"/>
      <c r="C29" s="130"/>
      <c r="D29" s="130"/>
      <c r="E29" s="17" t="s">
        <v>4</v>
      </c>
      <c r="F29" s="17" t="s">
        <v>5</v>
      </c>
      <c r="G29" s="17" t="s">
        <v>0</v>
      </c>
      <c r="H29" s="17"/>
      <c r="I29" s="17" t="s">
        <v>6</v>
      </c>
      <c r="J29" s="17" t="s">
        <v>10</v>
      </c>
      <c r="K29" s="9"/>
      <c r="L29" s="36" t="s">
        <v>42</v>
      </c>
      <c r="M29" s="9"/>
      <c r="N29" s="36" t="s">
        <v>26</v>
      </c>
      <c r="O29" s="9"/>
      <c r="P29" s="132" t="s">
        <v>2</v>
      </c>
      <c r="Q29" s="11"/>
    </row>
    <row r="30" spans="1:18" ht="15" customHeight="1" x14ac:dyDescent="0.2">
      <c r="B30" s="9"/>
      <c r="C30" s="130"/>
      <c r="D30" s="130"/>
      <c r="E30" s="17"/>
      <c r="F30" s="17"/>
      <c r="G30" s="17"/>
      <c r="H30" s="17"/>
      <c r="I30" s="17"/>
      <c r="J30" s="17"/>
      <c r="K30" s="9"/>
      <c r="L30" s="36"/>
      <c r="M30" s="9"/>
      <c r="N30" s="36"/>
      <c r="O30" s="9"/>
      <c r="P30" s="132"/>
      <c r="Q30" s="11"/>
    </row>
    <row r="31" spans="1:18" ht="20.100000000000001" customHeight="1" x14ac:dyDescent="0.25">
      <c r="B31" s="9"/>
      <c r="C31" s="131" t="s">
        <v>48</v>
      </c>
      <c r="D31" s="131"/>
      <c r="E31" s="17"/>
      <c r="F31" s="17"/>
      <c r="G31" s="17"/>
      <c r="H31" s="17"/>
      <c r="I31" s="17"/>
      <c r="J31" s="17"/>
      <c r="K31" s="9"/>
      <c r="L31" s="36"/>
      <c r="M31" s="9"/>
      <c r="N31" s="36"/>
      <c r="O31" s="9"/>
      <c r="P31" s="132"/>
      <c r="Q31" s="11"/>
    </row>
    <row r="32" spans="1:18" x14ac:dyDescent="0.2">
      <c r="B32" s="6"/>
      <c r="C32" s="10" t="s">
        <v>118</v>
      </c>
      <c r="D32" s="10"/>
      <c r="E32" s="22">
        <v>2.8622010000000002</v>
      </c>
      <c r="F32" s="19">
        <v>2</v>
      </c>
      <c r="G32" s="57">
        <f>-F32*E32</f>
        <v>-5.7244020000000004</v>
      </c>
      <c r="H32" s="4"/>
      <c r="I32" s="19">
        <v>0.4</v>
      </c>
      <c r="J32" s="57">
        <f>-I32*E32</f>
        <v>-1.1448804000000001</v>
      </c>
      <c r="K32" s="11"/>
      <c r="L32" s="103"/>
      <c r="M32" s="11"/>
      <c r="N32" s="20">
        <f>(J32+G32)</f>
        <v>-6.8692824000000003</v>
      </c>
      <c r="O32" s="10"/>
      <c r="P32" s="133">
        <f>P25+N32</f>
        <v>40.934911100000008</v>
      </c>
      <c r="Q32" s="11"/>
    </row>
    <row r="33" spans="1:18" x14ac:dyDescent="0.2">
      <c r="C33" s="10" t="s">
        <v>118</v>
      </c>
      <c r="D33" s="10"/>
      <c r="E33" s="22">
        <v>0.8</v>
      </c>
      <c r="F33" s="135">
        <v>2.7</v>
      </c>
      <c r="G33" s="57">
        <f>-F33*E33</f>
        <v>-2.16</v>
      </c>
      <c r="H33" s="4"/>
      <c r="I33" s="19">
        <v>0.5</v>
      </c>
      <c r="J33" s="57">
        <f>-I33*E33</f>
        <v>-0.4</v>
      </c>
      <c r="K33" s="11"/>
      <c r="L33" s="103"/>
      <c r="M33" s="11"/>
      <c r="N33" s="20">
        <f>(J33+G33)</f>
        <v>-2.56</v>
      </c>
      <c r="O33" s="11"/>
      <c r="P33" s="133">
        <f>P32+N33</f>
        <v>38.374911100000006</v>
      </c>
      <c r="Q33" s="11"/>
    </row>
    <row r="34" spans="1:18" x14ac:dyDescent="0.2">
      <c r="B34" s="6"/>
      <c r="C34" s="10" t="s">
        <v>119</v>
      </c>
      <c r="D34" s="10"/>
      <c r="E34" s="144">
        <v>3.6</v>
      </c>
      <c r="F34" s="135">
        <v>2.2000000000000002</v>
      </c>
      <c r="G34" s="57">
        <f t="shared" ref="G34" si="5">-F34*E34</f>
        <v>-7.9200000000000008</v>
      </c>
      <c r="H34" s="4"/>
      <c r="I34" s="135">
        <v>0.4</v>
      </c>
      <c r="J34" s="57">
        <f t="shared" ref="J34" si="6">-I34*E34</f>
        <v>-1.4400000000000002</v>
      </c>
      <c r="K34" s="11"/>
      <c r="L34" s="103"/>
      <c r="M34" s="11"/>
      <c r="N34" s="20">
        <f t="shared" ref="N34" si="7">(J34+G34)</f>
        <v>-9.3600000000000012</v>
      </c>
      <c r="O34" s="10"/>
      <c r="P34" s="133">
        <f t="shared" ref="P34:P37" si="8">P33+N34</f>
        <v>29.014911100000006</v>
      </c>
      <c r="Q34" s="11"/>
    </row>
    <row r="35" spans="1:18" x14ac:dyDescent="0.2">
      <c r="B35" s="6"/>
      <c r="C35" s="10" t="s">
        <v>121</v>
      </c>
      <c r="D35" s="10"/>
      <c r="E35" s="22">
        <v>2.52</v>
      </c>
      <c r="F35" s="135">
        <v>2.2000000000000002</v>
      </c>
      <c r="G35" s="57">
        <f>-F35*E35</f>
        <v>-5.5440000000000005</v>
      </c>
      <c r="H35" s="4"/>
      <c r="I35" s="19">
        <v>0.35</v>
      </c>
      <c r="J35" s="57">
        <f>-I35*E35</f>
        <v>-0.8819999999999999</v>
      </c>
      <c r="K35" s="11"/>
      <c r="L35" s="103"/>
      <c r="M35" s="11"/>
      <c r="N35" s="20">
        <f>(J35+G35)</f>
        <v>-6.4260000000000002</v>
      </c>
      <c r="O35" s="10"/>
      <c r="P35" s="133">
        <f t="shared" si="8"/>
        <v>22.588911100000004</v>
      </c>
      <c r="Q35" s="11"/>
      <c r="R35" s="6"/>
    </row>
    <row r="36" spans="1:18" x14ac:dyDescent="0.2">
      <c r="C36" s="10" t="s">
        <v>122</v>
      </c>
      <c r="E36" s="22">
        <v>1</v>
      </c>
      <c r="F36" s="135">
        <v>2</v>
      </c>
      <c r="G36" s="57">
        <f>-F36*E36</f>
        <v>-2</v>
      </c>
      <c r="H36" s="4"/>
      <c r="I36" s="19">
        <v>0.35</v>
      </c>
      <c r="J36" s="57">
        <f>-I36*E36</f>
        <v>-0.35</v>
      </c>
      <c r="K36" s="11"/>
      <c r="L36" s="103"/>
      <c r="M36" s="11"/>
      <c r="N36" s="20">
        <f>(J36+G36)</f>
        <v>-2.35</v>
      </c>
      <c r="O36" s="10"/>
      <c r="P36" s="133">
        <f t="shared" si="8"/>
        <v>20.238911100000003</v>
      </c>
      <c r="R36" s="6"/>
    </row>
    <row r="37" spans="1:18" x14ac:dyDescent="0.2">
      <c r="C37" s="10" t="s">
        <v>123</v>
      </c>
      <c r="E37" s="22">
        <v>1.1000000000000001</v>
      </c>
      <c r="F37" s="135">
        <v>2</v>
      </c>
      <c r="G37" s="57">
        <f>-F37*E37</f>
        <v>-2.2000000000000002</v>
      </c>
      <c r="H37" s="4"/>
      <c r="I37" s="19">
        <v>0.35</v>
      </c>
      <c r="J37" s="57">
        <f>-I37*E37</f>
        <v>-0.38500000000000001</v>
      </c>
      <c r="K37" s="11"/>
      <c r="L37" s="103"/>
      <c r="M37" s="11"/>
      <c r="N37" s="20">
        <f>(J37+G37)</f>
        <v>-2.585</v>
      </c>
      <c r="O37" s="10"/>
      <c r="P37" s="133">
        <f t="shared" si="8"/>
        <v>17.653911100000002</v>
      </c>
      <c r="R37" s="6"/>
    </row>
    <row r="38" spans="1:18" ht="15.95" thickBot="1" x14ac:dyDescent="0.25">
      <c r="A38" s="6"/>
      <c r="B38" s="6"/>
      <c r="C38" s="10"/>
      <c r="D38" s="10"/>
      <c r="E38" s="104"/>
      <c r="F38" s="120"/>
      <c r="G38" s="124"/>
      <c r="H38" s="122"/>
      <c r="I38" s="120"/>
      <c r="J38" s="124"/>
      <c r="K38" s="10"/>
      <c r="L38" s="125"/>
      <c r="M38" s="10"/>
      <c r="N38" s="126">
        <f>SUM(N32:N37)</f>
        <v>-30.150282400000002</v>
      </c>
      <c r="O38" s="10"/>
      <c r="P38" s="133"/>
      <c r="Q38" s="11"/>
    </row>
    <row r="39" spans="1:18" ht="18.95" x14ac:dyDescent="0.25">
      <c r="A39" s="6"/>
      <c r="B39" s="6"/>
      <c r="C39" s="131" t="s">
        <v>75</v>
      </c>
      <c r="D39" s="134"/>
      <c r="E39" s="104"/>
      <c r="F39" s="120"/>
      <c r="G39" s="124"/>
      <c r="H39" s="122"/>
      <c r="I39" s="120"/>
      <c r="J39" s="124"/>
      <c r="K39" s="10"/>
      <c r="L39" s="125"/>
      <c r="M39" s="10"/>
      <c r="N39" s="20"/>
      <c r="O39" s="10"/>
      <c r="P39" s="133"/>
      <c r="Q39" s="11"/>
    </row>
    <row r="40" spans="1:18" x14ac:dyDescent="0.2">
      <c r="B40" s="6"/>
      <c r="C40" s="10" t="s">
        <v>120</v>
      </c>
      <c r="D40" s="10"/>
      <c r="E40" s="144">
        <v>2</v>
      </c>
      <c r="F40" s="135">
        <v>2.2000000000000002</v>
      </c>
      <c r="G40" s="57">
        <f t="shared" ref="G40:G42" si="9">-F40*E40</f>
        <v>-4.4000000000000004</v>
      </c>
      <c r="H40" s="4"/>
      <c r="I40" s="135">
        <v>0.4</v>
      </c>
      <c r="J40" s="57">
        <f t="shared" ref="J40:J42" si="10">-I40*E40</f>
        <v>-0.8</v>
      </c>
      <c r="K40" s="11"/>
      <c r="L40" s="103"/>
      <c r="M40" s="11"/>
      <c r="N40" s="20">
        <f t="shared" ref="N40:N42" si="11">(J40+G40)</f>
        <v>-5.2</v>
      </c>
      <c r="O40" s="10"/>
      <c r="P40" s="133">
        <f>P37+N40</f>
        <v>12.453911100000003</v>
      </c>
      <c r="Q40" s="11"/>
      <c r="R40" s="6" t="s">
        <v>59</v>
      </c>
    </row>
    <row r="41" spans="1:18" x14ac:dyDescent="0.2">
      <c r="C41" s="10" t="s">
        <v>123</v>
      </c>
      <c r="E41" s="144">
        <v>3.8</v>
      </c>
      <c r="F41" s="135">
        <v>2</v>
      </c>
      <c r="G41" s="57">
        <f t="shared" ref="G41" si="12">-F41*E41</f>
        <v>-7.6</v>
      </c>
      <c r="H41" s="4"/>
      <c r="I41" s="135">
        <v>0.4</v>
      </c>
      <c r="J41" s="57">
        <f t="shared" ref="J41" si="13">-I41*E41</f>
        <v>-1.52</v>
      </c>
      <c r="K41" s="11"/>
      <c r="L41" s="103"/>
      <c r="M41" s="11"/>
      <c r="N41" s="20">
        <f t="shared" ref="N41" si="14">(J41+G41)</f>
        <v>-9.1199999999999992</v>
      </c>
      <c r="O41" s="10"/>
      <c r="P41" s="133">
        <f>P40+N41</f>
        <v>3.3339111000000035</v>
      </c>
    </row>
    <row r="42" spans="1:18" x14ac:dyDescent="0.2">
      <c r="B42" s="6"/>
      <c r="C42" s="10" t="s">
        <v>124</v>
      </c>
      <c r="D42" s="10"/>
      <c r="E42" s="22">
        <v>11</v>
      </c>
      <c r="F42" s="135">
        <v>2.5</v>
      </c>
      <c r="G42" s="57">
        <f t="shared" si="9"/>
        <v>-27.5</v>
      </c>
      <c r="H42" s="4"/>
      <c r="I42" s="19">
        <v>0.35</v>
      </c>
      <c r="J42" s="57">
        <f t="shared" si="10"/>
        <v>-3.8499999999999996</v>
      </c>
      <c r="K42" s="11"/>
      <c r="L42" s="103"/>
      <c r="M42" s="11"/>
      <c r="N42" s="20">
        <f t="shared" si="11"/>
        <v>-31.35</v>
      </c>
      <c r="O42" s="10"/>
      <c r="P42" s="133">
        <f>P41+N42</f>
        <v>-28.0160889</v>
      </c>
      <c r="Q42" s="11"/>
      <c r="R42" s="6" t="s">
        <v>59</v>
      </c>
    </row>
    <row r="43" spans="1:18" ht="15.95" thickBot="1" x14ac:dyDescent="0.25">
      <c r="B43" s="6"/>
      <c r="C43" s="9"/>
      <c r="D43" s="9"/>
      <c r="E43" s="9"/>
      <c r="F43" s="9"/>
      <c r="G43" s="124"/>
      <c r="H43" s="9"/>
      <c r="I43" s="9"/>
      <c r="J43" s="124"/>
      <c r="K43" s="9"/>
      <c r="L43" s="125"/>
      <c r="M43" s="9"/>
      <c r="N43" s="126">
        <f>SUM(N40:N42)</f>
        <v>-45.67</v>
      </c>
      <c r="O43" s="10"/>
      <c r="P43" s="133"/>
      <c r="Q43" s="11"/>
    </row>
    <row r="44" spans="1:18" ht="18.95" x14ac:dyDescent="0.25">
      <c r="A44" s="6"/>
      <c r="B44" s="6"/>
      <c r="C44" s="131" t="s">
        <v>76</v>
      </c>
      <c r="D44" s="134"/>
      <c r="E44" s="104"/>
      <c r="F44" s="120"/>
      <c r="G44" s="124"/>
      <c r="H44" s="122"/>
      <c r="I44" s="120"/>
      <c r="J44" s="124"/>
      <c r="K44" s="10"/>
      <c r="L44" s="125"/>
      <c r="M44" s="10"/>
      <c r="N44" s="20"/>
      <c r="O44" s="10"/>
      <c r="P44" s="133"/>
      <c r="Q44" s="11"/>
    </row>
    <row r="45" spans="1:18" x14ac:dyDescent="0.2">
      <c r="A45" s="6"/>
      <c r="B45" s="6"/>
      <c r="C45" s="10" t="s">
        <v>125</v>
      </c>
      <c r="D45" s="10"/>
      <c r="E45" s="144">
        <v>5</v>
      </c>
      <c r="F45" s="135">
        <v>2.2000000000000002</v>
      </c>
      <c r="G45" s="57">
        <f t="shared" ref="G45" si="15">-F45*E45</f>
        <v>-11</v>
      </c>
      <c r="H45" s="4"/>
      <c r="I45" s="135">
        <v>0.4</v>
      </c>
      <c r="J45" s="57">
        <f t="shared" ref="J45" si="16">-I45*E45</f>
        <v>-2</v>
      </c>
      <c r="K45" s="11"/>
      <c r="L45" s="103"/>
      <c r="M45" s="11"/>
      <c r="N45" s="20">
        <f t="shared" ref="N45" si="17">(J45+G45)</f>
        <v>-13</v>
      </c>
      <c r="O45" s="10"/>
      <c r="P45" s="133">
        <f>P42+N45</f>
        <v>-41.0160889</v>
      </c>
      <c r="Q45" s="11"/>
    </row>
    <row r="46" spans="1:18" x14ac:dyDescent="0.2">
      <c r="A46" s="6"/>
      <c r="B46" s="6"/>
      <c r="C46" s="10" t="s">
        <v>125</v>
      </c>
      <c r="D46" s="10"/>
      <c r="E46" s="144">
        <v>4</v>
      </c>
      <c r="F46" s="135">
        <v>2</v>
      </c>
      <c r="G46" s="57">
        <f t="shared" ref="G46" si="18">-F46*E46</f>
        <v>-8</v>
      </c>
      <c r="H46" s="4"/>
      <c r="I46" s="135">
        <v>0.4</v>
      </c>
      <c r="J46" s="57">
        <f t="shared" ref="J46" si="19">-I46*E46</f>
        <v>-1.6</v>
      </c>
      <c r="K46" s="11"/>
      <c r="L46" s="103"/>
      <c r="M46" s="11"/>
      <c r="N46" s="20">
        <f t="shared" ref="N46" si="20">(J46+G46)</f>
        <v>-9.6</v>
      </c>
      <c r="O46" s="10"/>
      <c r="P46" s="133">
        <f>P45+N46</f>
        <v>-50.616088900000001</v>
      </c>
      <c r="Q46" s="11"/>
    </row>
    <row r="47" spans="1:18" x14ac:dyDescent="0.2">
      <c r="A47" s="6"/>
      <c r="B47" s="6"/>
      <c r="C47" s="10" t="s">
        <v>125</v>
      </c>
      <c r="D47" s="10"/>
      <c r="E47" s="144">
        <v>4.5</v>
      </c>
      <c r="F47" s="135">
        <v>2.2000000000000002</v>
      </c>
      <c r="G47" s="57">
        <f t="shared" ref="G47" si="21">-F47*E47</f>
        <v>-9.9</v>
      </c>
      <c r="H47" s="4"/>
      <c r="I47" s="135">
        <v>0.4</v>
      </c>
      <c r="J47" s="57">
        <f t="shared" ref="J47" si="22">-I47*E47</f>
        <v>-1.8</v>
      </c>
      <c r="K47" s="11"/>
      <c r="L47" s="103"/>
      <c r="M47" s="11"/>
      <c r="N47" s="20">
        <f t="shared" ref="N47" si="23">(J47+G47)</f>
        <v>-11.700000000000001</v>
      </c>
      <c r="O47" s="10"/>
      <c r="P47" s="133">
        <f>P46+N47</f>
        <v>-62.316088900000004</v>
      </c>
      <c r="Q47" s="11"/>
    </row>
    <row r="48" spans="1:18" x14ac:dyDescent="0.2">
      <c r="A48" s="6"/>
      <c r="B48" s="6"/>
      <c r="C48" s="10"/>
      <c r="D48" s="10"/>
      <c r="E48" s="10"/>
      <c r="F48" s="10"/>
      <c r="G48" s="10"/>
      <c r="H48" s="10"/>
      <c r="I48" s="10"/>
      <c r="J48" s="10"/>
      <c r="K48" s="11"/>
      <c r="L48" s="103"/>
      <c r="M48" s="11"/>
      <c r="N48" s="20"/>
      <c r="O48" s="20"/>
      <c r="P48" s="20"/>
      <c r="Q48" s="11"/>
    </row>
    <row r="49" spans="2:17" x14ac:dyDescent="0.2">
      <c r="B49" s="6"/>
      <c r="C49" s="10" t="s">
        <v>65</v>
      </c>
      <c r="D49" s="10"/>
      <c r="E49" s="104"/>
      <c r="F49" s="120"/>
      <c r="G49" s="124"/>
      <c r="H49" s="122"/>
      <c r="I49" s="120"/>
      <c r="J49" s="124"/>
      <c r="K49" s="10"/>
      <c r="L49" s="125"/>
      <c r="M49" s="11"/>
      <c r="N49" s="20"/>
      <c r="O49" s="20"/>
      <c r="P49" s="20"/>
      <c r="Q49" s="11"/>
    </row>
    <row r="50" spans="2:17" x14ac:dyDescent="0.25">
      <c r="B50" s="6"/>
      <c r="C50" s="10" t="s">
        <v>74</v>
      </c>
      <c r="D50" s="10"/>
      <c r="E50" s="104"/>
      <c r="F50" s="120"/>
      <c r="G50" s="124"/>
      <c r="H50" s="122"/>
      <c r="I50" s="120"/>
      <c r="J50" s="124"/>
      <c r="K50" s="10"/>
      <c r="L50" s="125"/>
      <c r="M50" s="11"/>
      <c r="N50" s="20"/>
      <c r="O50" s="20"/>
      <c r="P50" s="20"/>
      <c r="Q50" s="11"/>
    </row>
    <row r="51" spans="2:17" x14ac:dyDescent="0.25">
      <c r="B51" s="6"/>
      <c r="C51" s="10"/>
      <c r="D51" s="10"/>
      <c r="E51" s="104"/>
      <c r="F51" s="120"/>
      <c r="G51" s="124"/>
      <c r="H51" s="122"/>
      <c r="I51" s="120"/>
      <c r="J51" s="124"/>
      <c r="K51" s="10"/>
      <c r="L51" s="125"/>
      <c r="M51" s="11"/>
      <c r="N51" s="20"/>
      <c r="O51" s="20"/>
      <c r="P51" s="20"/>
      <c r="Q51" s="11"/>
    </row>
    <row r="52" spans="2:17" x14ac:dyDescent="0.25">
      <c r="B52" s="6"/>
      <c r="C52" s="9" t="s">
        <v>51</v>
      </c>
      <c r="D52" s="9"/>
      <c r="E52" s="9"/>
      <c r="F52" s="9"/>
      <c r="G52" s="124"/>
      <c r="H52" s="9"/>
      <c r="I52" s="9"/>
      <c r="J52" s="124"/>
      <c r="K52" s="9"/>
      <c r="L52" s="125"/>
      <c r="M52" s="9"/>
      <c r="N52" s="13"/>
      <c r="O52" s="13"/>
      <c r="P52" s="13"/>
      <c r="Q52" s="11"/>
    </row>
    <row r="53" spans="2:17" x14ac:dyDescent="0.25">
      <c r="C53" s="9"/>
      <c r="D53" s="9"/>
      <c r="E53" s="9"/>
      <c r="F53" s="9"/>
      <c r="G53" s="124"/>
      <c r="H53" s="9"/>
      <c r="I53" s="9"/>
      <c r="J53" s="124"/>
      <c r="K53" s="9"/>
      <c r="L53" s="125"/>
      <c r="M53" s="9"/>
      <c r="N53" s="13"/>
      <c r="O53" s="13"/>
      <c r="P53" s="13"/>
      <c r="Q53" s="11"/>
    </row>
    <row r="54" spans="2:17" x14ac:dyDescent="0.25"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1"/>
    </row>
    <row r="56" spans="2:17" ht="18.75" x14ac:dyDescent="0.3">
      <c r="C56" s="131" t="s">
        <v>50</v>
      </c>
    </row>
    <row r="57" spans="2:17" x14ac:dyDescent="0.25">
      <c r="C57" s="137" t="s">
        <v>47</v>
      </c>
      <c r="Q57" s="11"/>
    </row>
    <row r="58" spans="2:17" x14ac:dyDescent="0.25">
      <c r="C58" s="10" t="s">
        <v>118</v>
      </c>
      <c r="D58" s="10"/>
      <c r="E58" s="22">
        <v>4.5999999999999996</v>
      </c>
      <c r="F58" s="135">
        <v>2</v>
      </c>
      <c r="G58" s="57">
        <f>-F58*E58</f>
        <v>-9.1999999999999993</v>
      </c>
      <c r="H58" s="4"/>
      <c r="I58" s="19">
        <v>0.4</v>
      </c>
      <c r="J58" s="57">
        <f>-I58*E58</f>
        <v>-1.8399999999999999</v>
      </c>
      <c r="K58" s="11"/>
      <c r="L58" s="103"/>
      <c r="M58" s="11"/>
      <c r="N58" s="20">
        <f>(J58+G58)</f>
        <v>-11.04</v>
      </c>
      <c r="Q58" s="11"/>
    </row>
    <row r="59" spans="2:17" x14ac:dyDescent="0.25">
      <c r="C59" s="137" t="s">
        <v>58</v>
      </c>
      <c r="D59" s="10"/>
      <c r="E59" s="10"/>
      <c r="F59" s="10"/>
      <c r="G59" s="10"/>
      <c r="H59" s="10"/>
      <c r="I59" s="10"/>
      <c r="J59" s="10"/>
      <c r="K59" s="11"/>
      <c r="L59" s="103"/>
      <c r="M59" s="11"/>
      <c r="N59" s="20"/>
      <c r="Q59" s="11"/>
    </row>
    <row r="60" spans="2:17" x14ac:dyDescent="0.25">
      <c r="C60" s="10" t="s">
        <v>140</v>
      </c>
      <c r="D60" s="10"/>
      <c r="E60" s="22">
        <v>10</v>
      </c>
      <c r="F60" s="135">
        <v>2.5</v>
      </c>
      <c r="G60" s="57">
        <f t="shared" ref="G60:G61" si="24">-F60*E60</f>
        <v>-25</v>
      </c>
      <c r="H60" s="4"/>
      <c r="I60" s="19">
        <v>0.5</v>
      </c>
      <c r="J60" s="57">
        <f t="shared" ref="J60:J61" si="25">-I60*E60</f>
        <v>-5</v>
      </c>
      <c r="K60" s="11"/>
      <c r="L60" s="103"/>
      <c r="M60" s="11"/>
      <c r="N60" s="20">
        <f t="shared" ref="N60:N61" si="26">(J60+G60)</f>
        <v>-30</v>
      </c>
      <c r="Q60" s="11"/>
    </row>
    <row r="61" spans="2:17" x14ac:dyDescent="0.25">
      <c r="C61" s="10" t="s">
        <v>141</v>
      </c>
      <c r="D61" s="10"/>
      <c r="E61" s="22">
        <v>10</v>
      </c>
      <c r="F61" s="135">
        <v>2.5</v>
      </c>
      <c r="G61" s="57">
        <f t="shared" si="24"/>
        <v>-25</v>
      </c>
      <c r="H61" s="4"/>
      <c r="I61" s="19">
        <v>0.5</v>
      </c>
      <c r="J61" s="57">
        <f t="shared" si="25"/>
        <v>-5</v>
      </c>
      <c r="K61" s="11"/>
      <c r="L61" s="103"/>
      <c r="M61" s="11"/>
      <c r="N61" s="20">
        <f t="shared" si="26"/>
        <v>-30</v>
      </c>
      <c r="Q61" s="11"/>
    </row>
    <row r="62" spans="2:17" x14ac:dyDescent="0.25">
      <c r="C62" s="10" t="s">
        <v>122</v>
      </c>
      <c r="D62" s="10"/>
      <c r="E62" s="22">
        <v>12</v>
      </c>
      <c r="F62" s="135">
        <v>2.5</v>
      </c>
      <c r="G62" s="57">
        <f>-F62*E62</f>
        <v>-30</v>
      </c>
      <c r="H62" s="4"/>
      <c r="I62" s="19">
        <v>0.5</v>
      </c>
      <c r="J62" s="57">
        <f>-I62*E62</f>
        <v>-6</v>
      </c>
      <c r="K62" s="11"/>
      <c r="L62" s="103"/>
      <c r="M62" s="11"/>
      <c r="N62" s="20">
        <f>(J62+G62)</f>
        <v>-36</v>
      </c>
      <c r="Q62" s="11"/>
    </row>
    <row r="63" spans="2:17" x14ac:dyDescent="0.25">
      <c r="C63" s="137" t="s">
        <v>66</v>
      </c>
      <c r="Q63" s="11"/>
    </row>
    <row r="64" spans="2:17" x14ac:dyDescent="0.25">
      <c r="C64" s="10" t="s">
        <v>120</v>
      </c>
      <c r="D64" s="10"/>
      <c r="E64" s="144">
        <v>9.4</v>
      </c>
      <c r="F64" s="135">
        <v>2.2000000000000002</v>
      </c>
      <c r="G64" s="57">
        <f t="shared" ref="G64:G66" si="27">-F64*E64</f>
        <v>-20.680000000000003</v>
      </c>
      <c r="H64" s="4"/>
      <c r="I64" s="135">
        <v>0.4</v>
      </c>
      <c r="J64" s="57">
        <f t="shared" ref="J64:J66" si="28">-I64*E64</f>
        <v>-3.7600000000000002</v>
      </c>
      <c r="N64" s="20">
        <f t="shared" ref="N64:N66" si="29">(J64+G64)</f>
        <v>-24.440000000000005</v>
      </c>
      <c r="Q64" s="11"/>
    </row>
    <row r="65" spans="3:17" x14ac:dyDescent="0.25">
      <c r="C65" s="10" t="s">
        <v>124</v>
      </c>
      <c r="D65" s="10"/>
      <c r="E65" s="144">
        <v>13</v>
      </c>
      <c r="F65" s="135">
        <v>2.5</v>
      </c>
      <c r="G65" s="57">
        <f t="shared" si="27"/>
        <v>-32.5</v>
      </c>
      <c r="H65" s="4"/>
      <c r="I65" s="135">
        <v>0.4</v>
      </c>
      <c r="J65" s="57">
        <f t="shared" si="28"/>
        <v>-5.2</v>
      </c>
      <c r="N65" s="20">
        <f t="shared" si="29"/>
        <v>-37.700000000000003</v>
      </c>
      <c r="Q65" s="11"/>
    </row>
    <row r="66" spans="3:17" x14ac:dyDescent="0.25">
      <c r="C66" s="10" t="s">
        <v>121</v>
      </c>
      <c r="E66" s="144">
        <v>7.2</v>
      </c>
      <c r="F66" s="135">
        <v>2.2000000000000002</v>
      </c>
      <c r="G66" s="57">
        <f t="shared" si="27"/>
        <v>-15.840000000000002</v>
      </c>
      <c r="H66" s="4"/>
      <c r="I66" s="135">
        <v>0.4</v>
      </c>
      <c r="J66" s="57">
        <f t="shared" si="28"/>
        <v>-2.8800000000000003</v>
      </c>
      <c r="N66" s="20">
        <f t="shared" si="29"/>
        <v>-18.720000000000002</v>
      </c>
      <c r="Q66" s="11"/>
    </row>
    <row r="67" spans="3:17" x14ac:dyDescent="0.25">
      <c r="Q67" s="11"/>
    </row>
    <row r="68" spans="3:17" x14ac:dyDescent="0.25">
      <c r="Q68" s="11"/>
    </row>
    <row r="69" spans="3:17" x14ac:dyDescent="0.25">
      <c r="Q69" s="11"/>
    </row>
    <row r="70" spans="3:17" x14ac:dyDescent="0.25">
      <c r="Q70" s="11"/>
    </row>
    <row r="71" spans="3:17" x14ac:dyDescent="0.25">
      <c r="Q71" s="11"/>
    </row>
    <row r="72" spans="3:17" x14ac:dyDescent="0.25">
      <c r="Q72" s="11"/>
    </row>
    <row r="73" spans="3:17" x14ac:dyDescent="0.25">
      <c r="Q73" s="11"/>
    </row>
  </sheetData>
  <mergeCells count="1">
    <mergeCell ref="E27:P2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23.425781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8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8" x14ac:dyDescent="0.2">
      <c r="B2" s="7"/>
      <c r="C2" s="142" t="s">
        <v>70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8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8" ht="20.100000000000001" customHeight="1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8" x14ac:dyDescent="0.2">
      <c r="C5" s="9" t="s">
        <v>62</v>
      </c>
      <c r="D5" s="9"/>
      <c r="E5" s="119"/>
      <c r="F5" s="120"/>
      <c r="G5" s="121"/>
      <c r="H5" s="4"/>
      <c r="I5" s="12"/>
      <c r="J5" s="148">
        <v>-0.5</v>
      </c>
      <c r="K5" s="11"/>
      <c r="L5" s="11"/>
      <c r="M5" s="11"/>
      <c r="N5" s="13">
        <f>(J5+G5)</f>
        <v>-0.5</v>
      </c>
      <c r="O5" s="12"/>
      <c r="P5" s="17"/>
      <c r="Q5" s="17"/>
    </row>
    <row r="6" spans="2:18" x14ac:dyDescent="0.2">
      <c r="C6" s="11" t="s">
        <v>16</v>
      </c>
      <c r="D6" s="11"/>
      <c r="E6" s="119"/>
      <c r="F6" s="120"/>
      <c r="G6" s="121"/>
      <c r="H6" s="122"/>
      <c r="I6" s="12"/>
      <c r="J6" s="14">
        <v>-0.1</v>
      </c>
      <c r="K6" s="11"/>
      <c r="L6" s="11"/>
      <c r="M6" s="11"/>
      <c r="N6" s="153">
        <f>J6</f>
        <v>-0.1</v>
      </c>
      <c r="O6" s="12"/>
      <c r="P6" s="17"/>
      <c r="Q6" s="17"/>
    </row>
    <row r="7" spans="2:18" x14ac:dyDescent="0.2">
      <c r="C7" s="9" t="s">
        <v>60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8" x14ac:dyDescent="0.2">
      <c r="C8" s="10" t="s">
        <v>49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8" x14ac:dyDescent="0.2">
      <c r="C9" s="154" t="s">
        <v>46</v>
      </c>
      <c r="D9" s="10"/>
      <c r="E9" s="145">
        <v>1</v>
      </c>
      <c r="F9" s="141">
        <f>F17</f>
        <v>1.75</v>
      </c>
      <c r="G9" s="124">
        <f>-F9*E9</f>
        <v>-1.75</v>
      </c>
      <c r="H9" s="4"/>
      <c r="I9" s="12"/>
      <c r="J9" s="12"/>
      <c r="K9" s="11"/>
      <c r="L9" s="103"/>
      <c r="M9" s="11"/>
      <c r="N9" s="143">
        <f>(J9+G9)</f>
        <v>-1.75</v>
      </c>
      <c r="O9" s="12"/>
      <c r="P9" s="17"/>
      <c r="Q9" s="17"/>
    </row>
    <row r="10" spans="2:18" x14ac:dyDescent="0.2">
      <c r="C10" s="154" t="s">
        <v>53</v>
      </c>
      <c r="D10" s="10"/>
      <c r="E10" s="18">
        <v>0.34260000000000002</v>
      </c>
      <c r="F10" s="141">
        <f>F18</f>
        <v>1.69</v>
      </c>
      <c r="G10" s="57">
        <f t="shared" ref="G10" si="0">-F10*E10</f>
        <v>-0.57899400000000001</v>
      </c>
      <c r="H10" s="4"/>
      <c r="I10" s="12"/>
      <c r="J10" s="12"/>
      <c r="K10" s="11"/>
      <c r="L10" s="103"/>
      <c r="M10" s="11"/>
      <c r="N10" s="143">
        <f t="shared" ref="N10" si="1">(J10+G10)</f>
        <v>-0.57899400000000001</v>
      </c>
      <c r="O10" s="12"/>
      <c r="P10" s="17"/>
      <c r="Q10" s="17"/>
    </row>
    <row r="11" spans="2:18" x14ac:dyDescent="0.2">
      <c r="C11" s="10"/>
      <c r="D11" s="10"/>
      <c r="E11" s="119"/>
      <c r="F11" s="119"/>
      <c r="G11" s="121"/>
      <c r="H11" s="122"/>
      <c r="I11" s="12"/>
      <c r="J11" s="12"/>
      <c r="K11" s="11"/>
      <c r="L11" s="11"/>
      <c r="M11" s="11"/>
      <c r="N11" s="11"/>
      <c r="O11" s="12"/>
      <c r="P11" s="17"/>
      <c r="Q11" s="17"/>
    </row>
    <row r="12" spans="2:18" ht="20.100000000000001" customHeight="1" x14ac:dyDescent="0.25">
      <c r="C12" s="127"/>
      <c r="D12" s="127"/>
      <c r="P12" s="147" t="s">
        <v>57</v>
      </c>
    </row>
    <row r="13" spans="2:18" ht="15" customHeight="1" x14ac:dyDescent="0.25">
      <c r="C13" s="127"/>
      <c r="D13" s="127"/>
      <c r="N13" s="146" t="s">
        <v>55</v>
      </c>
      <c r="P13" s="136">
        <v>69.998000000000005</v>
      </c>
      <c r="R13" s="165" t="s">
        <v>73</v>
      </c>
    </row>
    <row r="14" spans="2:18" ht="20.100000000000001" customHeight="1" x14ac:dyDescent="0.25">
      <c r="C14" s="131" t="s">
        <v>21</v>
      </c>
      <c r="D14" s="127"/>
    </row>
    <row r="15" spans="2:18" ht="15" customHeight="1" x14ac:dyDescent="0.25">
      <c r="C15" s="127"/>
      <c r="D15" s="127"/>
      <c r="E15" s="17" t="s">
        <v>41</v>
      </c>
      <c r="F15" s="17" t="s">
        <v>5</v>
      </c>
      <c r="G15" s="17" t="s">
        <v>0</v>
      </c>
      <c r="H15" s="17"/>
      <c r="I15" s="17" t="s">
        <v>6</v>
      </c>
      <c r="J15" s="17" t="s">
        <v>10</v>
      </c>
    </row>
    <row r="16" spans="2:18" ht="15" customHeight="1" x14ac:dyDescent="0.25">
      <c r="C16" s="154" t="s">
        <v>69</v>
      </c>
      <c r="D16" s="127"/>
      <c r="E16" s="17"/>
      <c r="F16" s="17"/>
      <c r="G16" s="17"/>
      <c r="H16" s="17"/>
      <c r="I16" s="17"/>
      <c r="J16" s="17"/>
      <c r="L16" s="161">
        <v>-0.33600000000000002</v>
      </c>
      <c r="N16" s="160">
        <f>L16</f>
        <v>-0.33600000000000002</v>
      </c>
    </row>
    <row r="17" spans="1:18" ht="15" customHeight="1" x14ac:dyDescent="0.2">
      <c r="B17" s="8"/>
      <c r="C17" s="154" t="s">
        <v>46</v>
      </c>
      <c r="D17" s="10"/>
      <c r="E17" s="140">
        <f>2.41325-E9</f>
        <v>1.4132500000000001</v>
      </c>
      <c r="F17" s="135">
        <v>1.75</v>
      </c>
      <c r="G17" s="124">
        <f>-F17*E17</f>
        <v>-2.4731875000000003</v>
      </c>
      <c r="H17" s="4"/>
      <c r="I17" s="19">
        <v>0.4</v>
      </c>
      <c r="J17" s="57">
        <f>-I17*E17</f>
        <v>-0.56530000000000002</v>
      </c>
      <c r="K17" s="11"/>
      <c r="L17" s="103"/>
      <c r="M17" s="11"/>
      <c r="N17" s="143">
        <f>(J17+G17)</f>
        <v>-3.0384875000000005</v>
      </c>
      <c r="O17" s="9"/>
      <c r="P17" s="21"/>
      <c r="Q17" s="11"/>
    </row>
    <row r="18" spans="1:18" ht="15" customHeight="1" x14ac:dyDescent="0.2">
      <c r="B18" s="8"/>
      <c r="C18" s="154" t="s">
        <v>53</v>
      </c>
      <c r="D18" s="10"/>
      <c r="E18" s="158">
        <f>1.1594-E10</f>
        <v>0.81679999999999997</v>
      </c>
      <c r="F18" s="135">
        <v>1.69</v>
      </c>
      <c r="G18" s="57">
        <f t="shared" ref="G18" si="2">-F18*E18</f>
        <v>-1.3803919999999998</v>
      </c>
      <c r="H18" s="4"/>
      <c r="I18" s="135">
        <v>0.4</v>
      </c>
      <c r="J18" s="57">
        <f t="shared" ref="J18" si="3">-I18*E18</f>
        <v>-0.32672000000000001</v>
      </c>
      <c r="K18" s="11"/>
      <c r="L18" s="103"/>
      <c r="M18" s="11"/>
      <c r="N18" s="143">
        <f t="shared" ref="N18" si="4">(J18+G18)</f>
        <v>-1.707112</v>
      </c>
      <c r="O18" s="9"/>
      <c r="P18" s="21"/>
      <c r="Q18" s="11"/>
    </row>
    <row r="19" spans="1:18" ht="15" customHeight="1" x14ac:dyDescent="0.2">
      <c r="B19" s="8"/>
      <c r="C19" s="155" t="s">
        <v>16</v>
      </c>
      <c r="D19" s="11"/>
      <c r="E19" s="9"/>
      <c r="F19" s="9"/>
      <c r="G19" s="9"/>
      <c r="H19" s="9"/>
      <c r="I19" s="9"/>
      <c r="J19" s="148">
        <f>-0.636-J6</f>
        <v>-0.53600000000000003</v>
      </c>
      <c r="K19" s="9"/>
      <c r="L19" s="9"/>
      <c r="M19" s="9"/>
      <c r="N19" s="143">
        <f>J19</f>
        <v>-0.53600000000000003</v>
      </c>
      <c r="O19" s="9"/>
      <c r="P19" s="21"/>
      <c r="Q19" s="11"/>
    </row>
    <row r="20" spans="1:18" ht="15" customHeight="1" x14ac:dyDescent="0.2">
      <c r="B20" s="8"/>
      <c r="C20" s="156" t="s">
        <v>61</v>
      </c>
      <c r="D20" s="9"/>
      <c r="E20" s="9"/>
      <c r="F20" s="9"/>
      <c r="G20" s="9"/>
      <c r="H20" s="4"/>
      <c r="I20" s="120"/>
      <c r="J20" s="151">
        <f>-1.71638-J5</f>
        <v>-1.21638</v>
      </c>
      <c r="K20" s="11"/>
      <c r="L20" s="11"/>
      <c r="M20" s="11"/>
      <c r="N20" s="143">
        <f>(J20+G20)</f>
        <v>-1.21638</v>
      </c>
      <c r="O20" s="9"/>
      <c r="P20" s="21"/>
      <c r="Q20" s="11"/>
    </row>
    <row r="21" spans="1:18" ht="15" customHeight="1" x14ac:dyDescent="0.2">
      <c r="B21" s="8"/>
      <c r="C21" s="156" t="s">
        <v>63</v>
      </c>
      <c r="D21" s="9"/>
      <c r="E21" s="119"/>
      <c r="F21" s="105"/>
      <c r="G21" s="139"/>
      <c r="H21" s="4"/>
      <c r="I21" s="19">
        <v>0.3</v>
      </c>
      <c r="J21" s="124">
        <f>-I21*(E21+E7)</f>
        <v>-3.2229360000000002</v>
      </c>
      <c r="K21" s="11"/>
      <c r="L21" s="11"/>
      <c r="M21" s="11"/>
      <c r="N21" s="143">
        <f>(J21+G21)</f>
        <v>-3.2229360000000002</v>
      </c>
      <c r="O21" s="9"/>
      <c r="P21" s="21"/>
      <c r="Q21" s="11"/>
    </row>
    <row r="22" spans="1:18" ht="15" customHeight="1" x14ac:dyDescent="0.2">
      <c r="B22" s="8"/>
      <c r="C22" s="154" t="s">
        <v>49</v>
      </c>
      <c r="D22" s="10"/>
      <c r="E22" s="104"/>
      <c r="F22" s="120"/>
      <c r="G22" s="57"/>
      <c r="H22" s="4"/>
      <c r="I22" s="120"/>
      <c r="J22" s="57"/>
      <c r="K22" s="11"/>
      <c r="L22" s="157">
        <f>-2.537446-L8</f>
        <v>-2.2837000000000001</v>
      </c>
      <c r="M22" s="11"/>
      <c r="N22" s="143">
        <f>(J22+G22+L22)</f>
        <v>-2.2837000000000001</v>
      </c>
      <c r="O22" s="9"/>
      <c r="P22" s="21"/>
      <c r="Q22" s="11"/>
    </row>
    <row r="23" spans="1:18" ht="15" customHeight="1" x14ac:dyDescent="0.2">
      <c r="B23" s="8"/>
      <c r="C23" s="155" t="s">
        <v>8</v>
      </c>
      <c r="D23" s="11"/>
      <c r="E23" s="28">
        <v>1.48</v>
      </c>
      <c r="F23" s="135">
        <v>2.5</v>
      </c>
      <c r="G23" s="150">
        <f>-F23*E23</f>
        <v>-3.7</v>
      </c>
      <c r="H23" s="11"/>
      <c r="I23" s="31">
        <v>1.2</v>
      </c>
      <c r="J23" s="57">
        <f>-I23*E23</f>
        <v>-1.776</v>
      </c>
      <c r="K23" s="9"/>
      <c r="L23" s="9"/>
      <c r="M23" s="9"/>
      <c r="N23" s="143">
        <f>(J23+G23)</f>
        <v>-5.476</v>
      </c>
      <c r="O23" s="9"/>
      <c r="P23" s="21"/>
      <c r="Q23" s="11"/>
    </row>
    <row r="24" spans="1:18" ht="15" customHeight="1" x14ac:dyDescent="0.2">
      <c r="B24" s="8"/>
      <c r="C24" s="154" t="s">
        <v>52</v>
      </c>
      <c r="D24" s="10"/>
      <c r="E24" s="145">
        <v>1.6</v>
      </c>
      <c r="F24" s="135">
        <v>1.8</v>
      </c>
      <c r="G24" s="57">
        <f>-F24*E24</f>
        <v>-2.8800000000000003</v>
      </c>
      <c r="H24" s="4"/>
      <c r="I24" s="135">
        <v>0.4</v>
      </c>
      <c r="J24" s="57">
        <f>-I24*E24</f>
        <v>-0.64000000000000012</v>
      </c>
      <c r="K24" s="11"/>
      <c r="L24" s="103"/>
      <c r="M24" s="11"/>
      <c r="N24" s="143">
        <f>(J24+G24)</f>
        <v>-3.5200000000000005</v>
      </c>
      <c r="O24" s="9"/>
      <c r="P24" s="21"/>
      <c r="Q24" s="11"/>
    </row>
    <row r="25" spans="1:18" ht="15.95" thickBot="1" x14ac:dyDescent="0.25">
      <c r="A25" s="6"/>
      <c r="B25" s="6"/>
      <c r="N25" s="149">
        <f>SUM(N16:N24)</f>
        <v>-21.336615500000001</v>
      </c>
      <c r="O25" s="9"/>
      <c r="P25" s="129">
        <f>P13+N25</f>
        <v>48.661384500000004</v>
      </c>
      <c r="Q25" s="11"/>
      <c r="R25" s="67" t="s">
        <v>31</v>
      </c>
    </row>
    <row r="26" spans="1:18" x14ac:dyDescent="0.2">
      <c r="Q26" s="11"/>
    </row>
    <row r="27" spans="1:18" ht="21" x14ac:dyDescent="0.25">
      <c r="E27" s="209" t="s">
        <v>56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  <c r="Q27" s="11"/>
    </row>
    <row r="28" spans="1:18" ht="15" customHeight="1" x14ac:dyDescent="0.2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1"/>
    </row>
    <row r="29" spans="1:18" x14ac:dyDescent="0.2">
      <c r="B29" s="9"/>
      <c r="C29" s="130"/>
      <c r="D29" s="130"/>
      <c r="E29" s="17" t="s">
        <v>4</v>
      </c>
      <c r="F29" s="17" t="s">
        <v>5</v>
      </c>
      <c r="G29" s="17" t="s">
        <v>0</v>
      </c>
      <c r="H29" s="17"/>
      <c r="I29" s="17" t="s">
        <v>6</v>
      </c>
      <c r="J29" s="17" t="s">
        <v>10</v>
      </c>
      <c r="K29" s="9"/>
      <c r="L29" s="36" t="s">
        <v>42</v>
      </c>
      <c r="M29" s="9"/>
      <c r="N29" s="36" t="s">
        <v>26</v>
      </c>
      <c r="O29" s="9"/>
      <c r="P29" s="132" t="s">
        <v>2</v>
      </c>
      <c r="Q29" s="11"/>
    </row>
    <row r="30" spans="1:18" ht="15" customHeight="1" x14ac:dyDescent="0.2">
      <c r="B30" s="9"/>
      <c r="C30" s="130"/>
      <c r="D30" s="130"/>
      <c r="E30" s="17"/>
      <c r="F30" s="17"/>
      <c r="G30" s="17"/>
      <c r="H30" s="17"/>
      <c r="I30" s="17"/>
      <c r="J30" s="17"/>
      <c r="K30" s="9"/>
      <c r="L30" s="36"/>
      <c r="M30" s="9"/>
      <c r="N30" s="36"/>
      <c r="O30" s="9"/>
      <c r="P30" s="132"/>
      <c r="Q30" s="11"/>
    </row>
    <row r="31" spans="1:18" ht="20.100000000000001" customHeight="1" x14ac:dyDescent="0.25">
      <c r="B31" s="9"/>
      <c r="C31" s="131" t="s">
        <v>48</v>
      </c>
      <c r="D31" s="131"/>
      <c r="E31" s="17"/>
      <c r="F31" s="17"/>
      <c r="G31" s="17"/>
      <c r="H31" s="17"/>
      <c r="I31" s="17"/>
      <c r="J31" s="17"/>
      <c r="K31" s="9"/>
      <c r="L31" s="36"/>
      <c r="M31" s="9"/>
      <c r="N31" s="36"/>
      <c r="O31" s="9"/>
      <c r="P31" s="132"/>
      <c r="Q31" s="11"/>
    </row>
    <row r="32" spans="1:18" x14ac:dyDescent="0.2">
      <c r="B32" s="6"/>
      <c r="C32" s="10" t="s">
        <v>118</v>
      </c>
      <c r="D32" s="10"/>
      <c r="E32" s="22">
        <v>2.8622010000000002</v>
      </c>
      <c r="F32" s="19">
        <v>2</v>
      </c>
      <c r="G32" s="57">
        <f>-F32*E32</f>
        <v>-5.7244020000000004</v>
      </c>
      <c r="H32" s="4"/>
      <c r="I32" s="19">
        <v>0.4</v>
      </c>
      <c r="J32" s="57">
        <f>-I32*E32</f>
        <v>-1.1448804000000001</v>
      </c>
      <c r="K32" s="11"/>
      <c r="L32" s="103"/>
      <c r="M32" s="11"/>
      <c r="N32" s="20">
        <f>(J32+G32)</f>
        <v>-6.8692824000000003</v>
      </c>
      <c r="O32" s="10"/>
      <c r="P32" s="133">
        <f>P25+N32</f>
        <v>41.792102100000001</v>
      </c>
      <c r="Q32" s="11"/>
    </row>
    <row r="33" spans="1:18" x14ac:dyDescent="0.2">
      <c r="C33" s="10" t="s">
        <v>118</v>
      </c>
      <c r="D33" s="10"/>
      <c r="E33" s="22">
        <v>0.8</v>
      </c>
      <c r="F33" s="135">
        <v>2.7</v>
      </c>
      <c r="G33" s="57">
        <f>-F33*E33</f>
        <v>-2.16</v>
      </c>
      <c r="H33" s="4"/>
      <c r="I33" s="19">
        <v>0.5</v>
      </c>
      <c r="J33" s="57">
        <f>-I33*E33</f>
        <v>-0.4</v>
      </c>
      <c r="K33" s="11"/>
      <c r="L33" s="103"/>
      <c r="M33" s="11"/>
      <c r="N33" s="20">
        <f>(J33+G33)</f>
        <v>-2.56</v>
      </c>
      <c r="O33" s="11"/>
      <c r="P33" s="133">
        <f>P32+N33</f>
        <v>39.232102099999999</v>
      </c>
      <c r="Q33" s="11"/>
    </row>
    <row r="34" spans="1:18" x14ac:dyDescent="0.2">
      <c r="B34" s="6"/>
      <c r="C34" s="10" t="s">
        <v>119</v>
      </c>
      <c r="D34" s="10"/>
      <c r="E34" s="144">
        <v>3.6</v>
      </c>
      <c r="F34" s="135">
        <v>2.2000000000000002</v>
      </c>
      <c r="G34" s="57">
        <f t="shared" ref="G34" si="5">-F34*E34</f>
        <v>-7.9200000000000008</v>
      </c>
      <c r="H34" s="4"/>
      <c r="I34" s="135">
        <v>0.4</v>
      </c>
      <c r="J34" s="57">
        <f t="shared" ref="J34" si="6">-I34*E34</f>
        <v>-1.4400000000000002</v>
      </c>
      <c r="K34" s="11"/>
      <c r="L34" s="103"/>
      <c r="M34" s="11"/>
      <c r="N34" s="20">
        <f t="shared" ref="N34" si="7">(J34+G34)</f>
        <v>-9.3600000000000012</v>
      </c>
      <c r="O34" s="10"/>
      <c r="P34" s="133">
        <f>P33+N34</f>
        <v>29.872102099999999</v>
      </c>
      <c r="Q34" s="11"/>
    </row>
    <row r="35" spans="1:18" ht="15.95" thickBot="1" x14ac:dyDescent="0.25">
      <c r="A35" s="6"/>
      <c r="B35" s="6"/>
      <c r="C35" s="10"/>
      <c r="D35" s="10"/>
      <c r="E35" s="104"/>
      <c r="F35" s="120"/>
      <c r="G35" s="124"/>
      <c r="H35" s="122"/>
      <c r="I35" s="120"/>
      <c r="J35" s="124"/>
      <c r="K35" s="10"/>
      <c r="L35" s="125"/>
      <c r="M35" s="10"/>
      <c r="N35" s="126">
        <f>SUM(N32:N34)</f>
        <v>-18.789282400000001</v>
      </c>
      <c r="O35" s="10"/>
      <c r="P35" s="133"/>
      <c r="Q35" s="11"/>
    </row>
    <row r="36" spans="1:18" ht="18.95" x14ac:dyDescent="0.25">
      <c r="A36" s="6"/>
      <c r="B36" s="6"/>
      <c r="C36" s="131" t="s">
        <v>67</v>
      </c>
      <c r="D36" s="134"/>
      <c r="E36" s="104"/>
      <c r="F36" s="120"/>
      <c r="G36" s="124"/>
      <c r="H36" s="122"/>
      <c r="I36" s="120"/>
      <c r="J36" s="124"/>
      <c r="K36" s="10"/>
      <c r="L36" s="125"/>
      <c r="M36" s="10"/>
      <c r="N36" s="20"/>
      <c r="O36" s="10"/>
      <c r="P36" s="133"/>
      <c r="Q36" s="11"/>
    </row>
    <row r="37" spans="1:18" x14ac:dyDescent="0.2">
      <c r="B37" s="6"/>
      <c r="C37" s="10" t="s">
        <v>120</v>
      </c>
      <c r="D37" s="10"/>
      <c r="E37" s="144">
        <v>2</v>
      </c>
      <c r="F37" s="135">
        <v>2.2000000000000002</v>
      </c>
      <c r="G37" s="57">
        <f t="shared" ref="G37:G41" si="8">-F37*E37</f>
        <v>-4.4000000000000004</v>
      </c>
      <c r="H37" s="4"/>
      <c r="I37" s="135">
        <v>0.4</v>
      </c>
      <c r="J37" s="57">
        <f t="shared" ref="J37:J41" si="9">-I37*E37</f>
        <v>-0.8</v>
      </c>
      <c r="K37" s="11"/>
      <c r="L37" s="103"/>
      <c r="M37" s="11"/>
      <c r="N37" s="20">
        <f t="shared" ref="N37:N41" si="10">(J37+G37)</f>
        <v>-5.2</v>
      </c>
      <c r="O37" s="10"/>
      <c r="P37" s="133">
        <f>P34+N37</f>
        <v>24.6721021</v>
      </c>
      <c r="Q37" s="11"/>
      <c r="R37" s="6" t="s">
        <v>59</v>
      </c>
    </row>
    <row r="38" spans="1:18" x14ac:dyDescent="0.2">
      <c r="B38" s="6"/>
      <c r="C38" s="10" t="s">
        <v>121</v>
      </c>
      <c r="D38" s="10"/>
      <c r="E38" s="22">
        <v>1.8</v>
      </c>
      <c r="F38" s="135">
        <v>2.2000000000000002</v>
      </c>
      <c r="G38" s="57">
        <f t="shared" si="8"/>
        <v>-3.9600000000000004</v>
      </c>
      <c r="H38" s="4"/>
      <c r="I38" s="19">
        <v>0.35</v>
      </c>
      <c r="J38" s="57">
        <f t="shared" si="9"/>
        <v>-0.63</v>
      </c>
      <c r="K38" s="11"/>
      <c r="L38" s="103"/>
      <c r="M38" s="11"/>
      <c r="N38" s="20">
        <f t="shared" si="10"/>
        <v>-4.5900000000000007</v>
      </c>
      <c r="O38" s="10"/>
      <c r="P38" s="133">
        <f>P37+N38</f>
        <v>20.0821021</v>
      </c>
      <c r="Q38" s="11"/>
      <c r="R38" s="6" t="s">
        <v>59</v>
      </c>
    </row>
    <row r="39" spans="1:18" x14ac:dyDescent="0.2">
      <c r="C39" s="10" t="s">
        <v>122</v>
      </c>
      <c r="E39" s="22">
        <v>1</v>
      </c>
      <c r="F39" s="135">
        <v>2</v>
      </c>
      <c r="G39" s="57">
        <f t="shared" si="8"/>
        <v>-2</v>
      </c>
      <c r="H39" s="4"/>
      <c r="I39" s="19">
        <v>0.35</v>
      </c>
      <c r="J39" s="57">
        <f t="shared" si="9"/>
        <v>-0.35</v>
      </c>
      <c r="K39" s="11"/>
      <c r="L39" s="103"/>
      <c r="M39" s="11"/>
      <c r="N39" s="20">
        <f t="shared" si="10"/>
        <v>-2.35</v>
      </c>
      <c r="O39" s="10"/>
      <c r="P39" s="133">
        <f t="shared" ref="P39:P41" si="11">P38+N39</f>
        <v>17.732102099999999</v>
      </c>
      <c r="R39" s="6" t="s">
        <v>59</v>
      </c>
    </row>
    <row r="40" spans="1:18" x14ac:dyDescent="0.2">
      <c r="C40" s="10" t="s">
        <v>123</v>
      </c>
      <c r="E40" s="22">
        <v>1.1000000000000001</v>
      </c>
      <c r="F40" s="135">
        <v>2</v>
      </c>
      <c r="G40" s="57">
        <f t="shared" si="8"/>
        <v>-2.2000000000000002</v>
      </c>
      <c r="H40" s="4"/>
      <c r="I40" s="19">
        <v>0.35</v>
      </c>
      <c r="J40" s="57">
        <f t="shared" si="9"/>
        <v>-0.38500000000000001</v>
      </c>
      <c r="K40" s="11"/>
      <c r="L40" s="103"/>
      <c r="M40" s="11"/>
      <c r="N40" s="20">
        <f t="shared" si="10"/>
        <v>-2.585</v>
      </c>
      <c r="O40" s="10"/>
      <c r="P40" s="133">
        <f t="shared" si="11"/>
        <v>15.147102099999998</v>
      </c>
      <c r="R40" s="6" t="s">
        <v>59</v>
      </c>
    </row>
    <row r="41" spans="1:18" x14ac:dyDescent="0.2">
      <c r="B41" s="6"/>
      <c r="C41" s="10" t="s">
        <v>124</v>
      </c>
      <c r="D41" s="10"/>
      <c r="E41" s="22">
        <v>12</v>
      </c>
      <c r="F41" s="135">
        <v>2.5</v>
      </c>
      <c r="G41" s="57">
        <f t="shared" si="8"/>
        <v>-30</v>
      </c>
      <c r="H41" s="4"/>
      <c r="I41" s="19">
        <v>0.35</v>
      </c>
      <c r="J41" s="57">
        <f t="shared" si="9"/>
        <v>-4.1999999999999993</v>
      </c>
      <c r="K41" s="11"/>
      <c r="L41" s="103"/>
      <c r="M41" s="11"/>
      <c r="N41" s="20">
        <f t="shared" si="10"/>
        <v>-34.200000000000003</v>
      </c>
      <c r="O41" s="10"/>
      <c r="P41" s="133">
        <f t="shared" si="11"/>
        <v>-19.052897900000005</v>
      </c>
      <c r="Q41" s="11"/>
      <c r="R41" s="6" t="s">
        <v>59</v>
      </c>
    </row>
    <row r="42" spans="1:18" ht="15.75" thickBot="1" x14ac:dyDescent="0.3">
      <c r="B42" s="6"/>
      <c r="C42" s="9"/>
      <c r="D42" s="9"/>
      <c r="E42" s="9"/>
      <c r="F42" s="9"/>
      <c r="G42" s="124"/>
      <c r="H42" s="9"/>
      <c r="I42" s="9"/>
      <c r="J42" s="124"/>
      <c r="K42" s="9"/>
      <c r="L42" s="125"/>
      <c r="M42" s="9"/>
      <c r="N42" s="126">
        <f>SUM(N37:N40)</f>
        <v>-14.725000000000001</v>
      </c>
      <c r="O42" s="10"/>
      <c r="P42" s="133"/>
      <c r="Q42" s="11"/>
    </row>
    <row r="43" spans="1:18" ht="19.5" thickBot="1" x14ac:dyDescent="0.35">
      <c r="A43" s="6"/>
      <c r="B43" s="6"/>
      <c r="C43" s="131" t="s">
        <v>64</v>
      </c>
      <c r="D43" s="134"/>
      <c r="E43" s="104"/>
      <c r="F43" s="120"/>
      <c r="G43" s="124"/>
      <c r="H43" s="122"/>
      <c r="I43" s="120"/>
      <c r="J43" s="124"/>
      <c r="K43" s="10"/>
      <c r="L43" s="125"/>
      <c r="M43" s="10"/>
      <c r="N43" s="20"/>
      <c r="O43" s="10"/>
      <c r="P43" s="133"/>
      <c r="Q43" s="11"/>
    </row>
    <row r="44" spans="1:18" ht="15.75" thickBot="1" x14ac:dyDescent="0.3">
      <c r="B44" s="6"/>
      <c r="C44" s="10" t="s">
        <v>65</v>
      </c>
      <c r="D44" s="10"/>
      <c r="E44" s="104"/>
      <c r="F44" s="120"/>
      <c r="G44" s="124"/>
      <c r="H44" s="122"/>
      <c r="I44" s="120"/>
      <c r="J44" s="124"/>
      <c r="K44" s="10"/>
      <c r="L44" s="125"/>
      <c r="M44" s="11"/>
      <c r="N44" s="20"/>
      <c r="O44" s="10"/>
      <c r="P44" s="159"/>
      <c r="Q44" s="11"/>
    </row>
    <row r="45" spans="1:18" x14ac:dyDescent="0.25">
      <c r="B45" s="6"/>
      <c r="C45" s="10"/>
      <c r="D45" s="10"/>
      <c r="E45" s="104"/>
      <c r="F45" s="120"/>
      <c r="G45" s="124"/>
      <c r="H45" s="122"/>
      <c r="I45" s="120"/>
      <c r="J45" s="124"/>
      <c r="K45" s="10"/>
      <c r="L45" s="125"/>
      <c r="M45" s="11"/>
      <c r="N45" s="20"/>
      <c r="O45" s="10"/>
      <c r="P45" s="133"/>
      <c r="Q45" s="11"/>
    </row>
    <row r="46" spans="1:18" x14ac:dyDescent="0.25">
      <c r="B46" s="6"/>
      <c r="C46" s="9" t="s">
        <v>51</v>
      </c>
      <c r="D46" s="9"/>
      <c r="E46" s="9"/>
      <c r="F46" s="9"/>
      <c r="G46" s="124"/>
      <c r="H46" s="9"/>
      <c r="I46" s="9"/>
      <c r="J46" s="124"/>
      <c r="K46" s="9"/>
      <c r="L46" s="125"/>
      <c r="M46" s="9"/>
      <c r="N46" s="13"/>
      <c r="O46" s="10"/>
      <c r="P46" s="133"/>
      <c r="Q46" s="11"/>
    </row>
    <row r="47" spans="1:18" x14ac:dyDescent="0.25">
      <c r="C47" s="9"/>
      <c r="D47" s="9"/>
      <c r="E47" s="9"/>
      <c r="F47" s="9"/>
      <c r="G47" s="124"/>
      <c r="H47" s="9"/>
      <c r="I47" s="9"/>
      <c r="J47" s="124"/>
      <c r="K47" s="9"/>
      <c r="L47" s="125"/>
      <c r="M47" s="9"/>
      <c r="N47" s="13"/>
      <c r="O47" s="13"/>
      <c r="P47" s="13"/>
      <c r="Q47" s="11"/>
    </row>
    <row r="48" spans="1:18" x14ac:dyDescent="0.25"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1"/>
    </row>
    <row r="50" spans="3:17" ht="18.75" x14ac:dyDescent="0.3">
      <c r="C50" s="131" t="s">
        <v>50</v>
      </c>
    </row>
    <row r="51" spans="3:17" x14ac:dyDescent="0.25">
      <c r="C51" s="137" t="s">
        <v>47</v>
      </c>
      <c r="Q51" s="11"/>
    </row>
    <row r="52" spans="3:17" x14ac:dyDescent="0.25">
      <c r="C52" s="10" t="s">
        <v>118</v>
      </c>
      <c r="D52" s="10"/>
      <c r="E52" s="22">
        <v>4.5999999999999996</v>
      </c>
      <c r="F52" s="135">
        <v>2</v>
      </c>
      <c r="G52" s="57">
        <f>-F52*E52</f>
        <v>-9.1999999999999993</v>
      </c>
      <c r="H52" s="4"/>
      <c r="I52" s="19">
        <v>0.4</v>
      </c>
      <c r="J52" s="57">
        <f>-I52*E52</f>
        <v>-1.8399999999999999</v>
      </c>
      <c r="K52" s="11"/>
      <c r="L52" s="103"/>
      <c r="M52" s="11"/>
      <c r="N52" s="20">
        <f>(J52+G52)</f>
        <v>-11.04</v>
      </c>
      <c r="Q52" s="11"/>
    </row>
    <row r="53" spans="3:17" x14ac:dyDescent="0.25">
      <c r="C53" s="137" t="s">
        <v>58</v>
      </c>
      <c r="D53" s="10"/>
      <c r="E53" s="10"/>
      <c r="F53" s="10"/>
      <c r="G53" s="10"/>
      <c r="H53" s="10"/>
      <c r="I53" s="10"/>
      <c r="J53" s="10"/>
      <c r="K53" s="11"/>
      <c r="L53" s="103"/>
      <c r="M53" s="11"/>
      <c r="N53" s="20"/>
      <c r="Q53" s="11"/>
    </row>
    <row r="54" spans="3:17" x14ac:dyDescent="0.25">
      <c r="C54" s="10" t="s">
        <v>140</v>
      </c>
      <c r="D54" s="10"/>
      <c r="E54" s="22">
        <v>10</v>
      </c>
      <c r="F54" s="135">
        <v>2.5</v>
      </c>
      <c r="G54" s="57">
        <f t="shared" ref="G54:G55" si="12">-F54*E54</f>
        <v>-25</v>
      </c>
      <c r="H54" s="4"/>
      <c r="I54" s="19">
        <v>0.5</v>
      </c>
      <c r="J54" s="57">
        <f t="shared" ref="J54:J55" si="13">-I54*E54</f>
        <v>-5</v>
      </c>
      <c r="K54" s="11"/>
      <c r="L54" s="103"/>
      <c r="M54" s="11"/>
      <c r="N54" s="20">
        <f t="shared" ref="N54:N55" si="14">(J54+G54)</f>
        <v>-30</v>
      </c>
      <c r="Q54" s="11"/>
    </row>
    <row r="55" spans="3:17" x14ac:dyDescent="0.25">
      <c r="C55" s="10" t="s">
        <v>141</v>
      </c>
      <c r="D55" s="10"/>
      <c r="E55" s="22">
        <v>10</v>
      </c>
      <c r="F55" s="135">
        <v>2.5</v>
      </c>
      <c r="G55" s="57">
        <f t="shared" si="12"/>
        <v>-25</v>
      </c>
      <c r="H55" s="4"/>
      <c r="I55" s="19">
        <v>0.5</v>
      </c>
      <c r="J55" s="57">
        <f t="shared" si="13"/>
        <v>-5</v>
      </c>
      <c r="K55" s="11"/>
      <c r="L55" s="103"/>
      <c r="M55" s="11"/>
      <c r="N55" s="20">
        <f t="shared" si="14"/>
        <v>-30</v>
      </c>
      <c r="Q55" s="11"/>
    </row>
    <row r="56" spans="3:17" x14ac:dyDescent="0.25">
      <c r="C56" s="10" t="s">
        <v>122</v>
      </c>
      <c r="D56" s="10"/>
      <c r="E56" s="22">
        <v>12</v>
      </c>
      <c r="F56" s="135">
        <v>2.5</v>
      </c>
      <c r="G56" s="57">
        <f>-F56*E56</f>
        <v>-30</v>
      </c>
      <c r="H56" s="4"/>
      <c r="I56" s="19">
        <v>0.5</v>
      </c>
      <c r="J56" s="57">
        <f>-I56*E56</f>
        <v>-6</v>
      </c>
      <c r="K56" s="11"/>
      <c r="L56" s="103"/>
      <c r="M56" s="11"/>
      <c r="N56" s="20">
        <f>(J56+G56)</f>
        <v>-36</v>
      </c>
      <c r="Q56" s="11"/>
    </row>
    <row r="57" spans="3:17" x14ac:dyDescent="0.25">
      <c r="C57" s="137" t="s">
        <v>66</v>
      </c>
      <c r="Q57" s="11"/>
    </row>
    <row r="58" spans="3:17" x14ac:dyDescent="0.25">
      <c r="C58" s="10" t="s">
        <v>120</v>
      </c>
      <c r="D58" s="10"/>
      <c r="E58" s="144">
        <v>9.4</v>
      </c>
      <c r="F58" s="135">
        <v>2.2000000000000002</v>
      </c>
      <c r="G58" s="57">
        <f t="shared" ref="G58:G60" si="15">-F58*E58</f>
        <v>-20.680000000000003</v>
      </c>
      <c r="H58" s="4"/>
      <c r="I58" s="135">
        <v>0.4</v>
      </c>
      <c r="J58" s="57">
        <f t="shared" ref="J58:J60" si="16">-I58*E58</f>
        <v>-3.7600000000000002</v>
      </c>
      <c r="N58" s="20">
        <f t="shared" ref="N58:N60" si="17">(J58+G58)</f>
        <v>-24.440000000000005</v>
      </c>
      <c r="Q58" s="11"/>
    </row>
    <row r="59" spans="3:17" x14ac:dyDescent="0.25">
      <c r="C59" s="10" t="s">
        <v>124</v>
      </c>
      <c r="D59" s="10"/>
      <c r="E59" s="144">
        <v>13</v>
      </c>
      <c r="F59" s="135">
        <v>2.5</v>
      </c>
      <c r="G59" s="57">
        <f t="shared" si="15"/>
        <v>-32.5</v>
      </c>
      <c r="H59" s="4"/>
      <c r="I59" s="135">
        <v>0.4</v>
      </c>
      <c r="J59" s="57">
        <f t="shared" si="16"/>
        <v>-5.2</v>
      </c>
      <c r="N59" s="20">
        <f t="shared" si="17"/>
        <v>-37.700000000000003</v>
      </c>
      <c r="Q59" s="11"/>
    </row>
    <row r="60" spans="3:17" x14ac:dyDescent="0.25">
      <c r="C60" s="10" t="s">
        <v>121</v>
      </c>
      <c r="E60" s="144">
        <v>7.2</v>
      </c>
      <c r="F60" s="135">
        <v>2.2000000000000002</v>
      </c>
      <c r="G60" s="57">
        <f t="shared" si="15"/>
        <v>-15.840000000000002</v>
      </c>
      <c r="H60" s="4"/>
      <c r="I60" s="135">
        <v>0.4</v>
      </c>
      <c r="J60" s="57">
        <f t="shared" si="16"/>
        <v>-2.8800000000000003</v>
      </c>
      <c r="N60" s="20">
        <f t="shared" si="17"/>
        <v>-18.720000000000002</v>
      </c>
      <c r="Q60" s="11"/>
    </row>
    <row r="61" spans="3:17" x14ac:dyDescent="0.25">
      <c r="Q61" s="11"/>
    </row>
    <row r="62" spans="3:17" x14ac:dyDescent="0.25">
      <c r="Q62" s="11"/>
    </row>
    <row r="63" spans="3:17" x14ac:dyDescent="0.25">
      <c r="Q63" s="11"/>
    </row>
    <row r="64" spans="3:17" x14ac:dyDescent="0.25">
      <c r="Q64" s="11"/>
    </row>
    <row r="65" spans="17:17" x14ac:dyDescent="0.25">
      <c r="Q65" s="11"/>
    </row>
    <row r="66" spans="17:17" x14ac:dyDescent="0.25">
      <c r="Q66" s="11"/>
    </row>
    <row r="67" spans="17:17" x14ac:dyDescent="0.25">
      <c r="Q67" s="11"/>
    </row>
  </sheetData>
  <mergeCells count="1">
    <mergeCell ref="E27:P2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23.425781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72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20.100000000000001" customHeight="1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-0.5</v>
      </c>
      <c r="K5" s="11"/>
      <c r="L5" s="11"/>
      <c r="M5" s="11"/>
      <c r="N5" s="13">
        <f>(J5+G5)</f>
        <v>-0.5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v>-0.1</v>
      </c>
      <c r="K6" s="11"/>
      <c r="L6" s="11"/>
      <c r="M6" s="11"/>
      <c r="N6" s="153">
        <f>J6</f>
        <v>-0.1</v>
      </c>
      <c r="O6" s="12"/>
      <c r="P6" s="17"/>
      <c r="Q6" s="17"/>
    </row>
    <row r="7" spans="2:17" x14ac:dyDescent="0.2">
      <c r="C7" s="9" t="s">
        <v>60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49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1</v>
      </c>
      <c r="F9" s="141">
        <f>F17</f>
        <v>1.75</v>
      </c>
      <c r="G9" s="124">
        <f>-F9*E9</f>
        <v>-1.75</v>
      </c>
      <c r="H9" s="4"/>
      <c r="I9" s="12"/>
      <c r="J9" s="12"/>
      <c r="K9" s="11"/>
      <c r="L9" s="103"/>
      <c r="M9" s="11"/>
      <c r="N9" s="143">
        <f>(J9+G9)</f>
        <v>-1.75</v>
      </c>
      <c r="O9" s="12"/>
      <c r="P9" s="17"/>
      <c r="Q9" s="17"/>
    </row>
    <row r="10" spans="2:17" x14ac:dyDescent="0.2">
      <c r="C10" s="154" t="s">
        <v>53</v>
      </c>
      <c r="D10" s="10"/>
      <c r="E10" s="18">
        <v>0.34260000000000002</v>
      </c>
      <c r="F10" s="141">
        <f>F18</f>
        <v>1.69</v>
      </c>
      <c r="G10" s="57">
        <f t="shared" ref="G10" si="0">-F10*E10</f>
        <v>-0.57899400000000001</v>
      </c>
      <c r="H10" s="4"/>
      <c r="I10" s="12"/>
      <c r="J10" s="12"/>
      <c r="K10" s="11"/>
      <c r="L10" s="103"/>
      <c r="M10" s="11"/>
      <c r="N10" s="143">
        <f t="shared" ref="N10" si="1">(J10+G10)</f>
        <v>-0.57899400000000001</v>
      </c>
      <c r="O10" s="12"/>
      <c r="P10" s="17"/>
      <c r="Q10" s="17"/>
    </row>
    <row r="11" spans="2:17" x14ac:dyDescent="0.2">
      <c r="C11" s="10"/>
      <c r="D11" s="10"/>
      <c r="E11" s="119"/>
      <c r="F11" s="119"/>
      <c r="G11" s="121"/>
      <c r="H11" s="122"/>
      <c r="I11" s="12"/>
      <c r="J11" s="12"/>
      <c r="K11" s="11"/>
      <c r="L11" s="11"/>
      <c r="M11" s="11"/>
      <c r="N11" s="11"/>
      <c r="O11" s="12"/>
      <c r="P11" s="17"/>
      <c r="Q11" s="17"/>
    </row>
    <row r="12" spans="2:17" ht="20.100000000000001" customHeight="1" x14ac:dyDescent="0.25">
      <c r="C12" s="127"/>
      <c r="D12" s="127"/>
      <c r="P12" s="147" t="s">
        <v>57</v>
      </c>
    </row>
    <row r="13" spans="2:17" ht="15" customHeight="1" x14ac:dyDescent="0.25">
      <c r="C13" s="127"/>
      <c r="D13" s="127"/>
      <c r="N13" s="146" t="s">
        <v>55</v>
      </c>
      <c r="P13" s="136">
        <v>67.582982999999999</v>
      </c>
    </row>
    <row r="14" spans="2:17" ht="20.100000000000001" customHeight="1" x14ac:dyDescent="0.25">
      <c r="C14" s="131" t="s">
        <v>21</v>
      </c>
      <c r="D14" s="127"/>
    </row>
    <row r="15" spans="2:17" ht="15" customHeight="1" x14ac:dyDescent="0.25">
      <c r="C15" s="127"/>
      <c r="D15" s="127"/>
      <c r="E15" s="17" t="s">
        <v>41</v>
      </c>
      <c r="F15" s="17" t="s">
        <v>5</v>
      </c>
      <c r="G15" s="17" t="s">
        <v>0</v>
      </c>
      <c r="H15" s="17"/>
      <c r="I15" s="17" t="s">
        <v>6</v>
      </c>
      <c r="J15" s="17" t="s">
        <v>10</v>
      </c>
    </row>
    <row r="16" spans="2:17" ht="15" customHeight="1" x14ac:dyDescent="0.25">
      <c r="C16" s="162" t="s">
        <v>69</v>
      </c>
      <c r="D16" s="127"/>
      <c r="E16" s="17"/>
      <c r="F16" s="17"/>
      <c r="G16" s="17"/>
      <c r="H16" s="17"/>
      <c r="I16" s="17"/>
      <c r="J16" s="17"/>
      <c r="L16" s="163">
        <v>-0.33600000000000002</v>
      </c>
      <c r="N16" s="160">
        <f>L16</f>
        <v>-0.33600000000000002</v>
      </c>
    </row>
    <row r="17" spans="1:18" ht="15" customHeight="1" x14ac:dyDescent="0.2">
      <c r="B17" s="8"/>
      <c r="C17" s="154" t="s">
        <v>46</v>
      </c>
      <c r="D17" s="10"/>
      <c r="E17" s="140">
        <f>2.41325-E9</f>
        <v>1.4132500000000001</v>
      </c>
      <c r="F17" s="135">
        <v>1.75</v>
      </c>
      <c r="G17" s="124">
        <f>-F17*E17</f>
        <v>-2.4731875000000003</v>
      </c>
      <c r="H17" s="4"/>
      <c r="I17" s="19">
        <v>0.4</v>
      </c>
      <c r="J17" s="57">
        <f>-I17*E17</f>
        <v>-0.56530000000000002</v>
      </c>
      <c r="K17" s="11"/>
      <c r="L17" s="103"/>
      <c r="M17" s="11"/>
      <c r="N17" s="143">
        <f>(J17+G17)</f>
        <v>-3.0384875000000005</v>
      </c>
      <c r="O17" s="9"/>
      <c r="P17" s="21"/>
      <c r="Q17" s="11"/>
    </row>
    <row r="18" spans="1:18" ht="15" customHeight="1" x14ac:dyDescent="0.2">
      <c r="B18" s="8"/>
      <c r="C18" s="154" t="s">
        <v>53</v>
      </c>
      <c r="D18" s="10"/>
      <c r="E18" s="158">
        <f>1.1594-E10</f>
        <v>0.81679999999999997</v>
      </c>
      <c r="F18" s="135">
        <v>1.69</v>
      </c>
      <c r="G18" s="57">
        <f t="shared" ref="G18" si="2">-F18*E18</f>
        <v>-1.3803919999999998</v>
      </c>
      <c r="H18" s="4"/>
      <c r="I18" s="135">
        <v>0.4</v>
      </c>
      <c r="J18" s="57">
        <f t="shared" ref="J18" si="3">-I18*E18</f>
        <v>-0.32672000000000001</v>
      </c>
      <c r="K18" s="11"/>
      <c r="L18" s="103"/>
      <c r="M18" s="11"/>
      <c r="N18" s="143">
        <f t="shared" ref="N18" si="4">(J18+G18)</f>
        <v>-1.707112</v>
      </c>
      <c r="O18" s="9"/>
      <c r="P18" s="21"/>
      <c r="Q18" s="11"/>
    </row>
    <row r="19" spans="1:18" ht="15" customHeight="1" x14ac:dyDescent="0.2">
      <c r="B19" s="8"/>
      <c r="C19" s="155" t="s">
        <v>16</v>
      </c>
      <c r="D19" s="11"/>
      <c r="E19" s="9"/>
      <c r="F19" s="9"/>
      <c r="G19" s="9"/>
      <c r="H19" s="9"/>
      <c r="I19" s="9"/>
      <c r="J19" s="148">
        <f>-0.636-J6</f>
        <v>-0.53600000000000003</v>
      </c>
      <c r="K19" s="9"/>
      <c r="L19" s="9"/>
      <c r="M19" s="9"/>
      <c r="N19" s="143">
        <f>J19</f>
        <v>-0.53600000000000003</v>
      </c>
      <c r="O19" s="9"/>
      <c r="P19" s="21"/>
      <c r="Q19" s="11"/>
    </row>
    <row r="20" spans="1:18" ht="15" customHeight="1" x14ac:dyDescent="0.2">
      <c r="B20" s="8"/>
      <c r="C20" s="156" t="s">
        <v>61</v>
      </c>
      <c r="D20" s="9"/>
      <c r="E20" s="9"/>
      <c r="F20" s="9"/>
      <c r="G20" s="9"/>
      <c r="H20" s="4"/>
      <c r="I20" s="120"/>
      <c r="J20" s="151">
        <f>-1.71638-J5</f>
        <v>-1.21638</v>
      </c>
      <c r="K20" s="11"/>
      <c r="L20" s="11"/>
      <c r="M20" s="11"/>
      <c r="N20" s="143">
        <f>(J20+G20)</f>
        <v>-1.21638</v>
      </c>
      <c r="O20" s="9"/>
      <c r="P20" s="21"/>
      <c r="Q20" s="11"/>
    </row>
    <row r="21" spans="1:18" ht="15" customHeight="1" x14ac:dyDescent="0.2">
      <c r="B21" s="8"/>
      <c r="C21" s="156" t="s">
        <v>63</v>
      </c>
      <c r="D21" s="9"/>
      <c r="E21" s="119"/>
      <c r="F21" s="105"/>
      <c r="G21" s="139"/>
      <c r="H21" s="4"/>
      <c r="I21" s="19">
        <v>0.3</v>
      </c>
      <c r="J21" s="124">
        <f>-I21*(E21+E7)</f>
        <v>-3.2229360000000002</v>
      </c>
      <c r="K21" s="11"/>
      <c r="L21" s="11"/>
      <c r="M21" s="11"/>
      <c r="N21" s="143">
        <f>(J21+G21)</f>
        <v>-3.2229360000000002</v>
      </c>
      <c r="O21" s="9"/>
      <c r="P21" s="21"/>
      <c r="Q21" s="11"/>
    </row>
    <row r="22" spans="1:18" ht="15" customHeight="1" x14ac:dyDescent="0.2">
      <c r="B22" s="8"/>
      <c r="C22" s="154" t="s">
        <v>49</v>
      </c>
      <c r="D22" s="10"/>
      <c r="E22" s="104"/>
      <c r="F22" s="120"/>
      <c r="G22" s="57"/>
      <c r="H22" s="4"/>
      <c r="I22" s="120"/>
      <c r="J22" s="57"/>
      <c r="K22" s="11"/>
      <c r="L22" s="157">
        <f>-2.537446-L8</f>
        <v>-2.2837000000000001</v>
      </c>
      <c r="M22" s="11"/>
      <c r="N22" s="143">
        <f>(J22+G22+L22)</f>
        <v>-2.2837000000000001</v>
      </c>
      <c r="O22" s="9"/>
      <c r="P22" s="21"/>
      <c r="Q22" s="11"/>
    </row>
    <row r="23" spans="1:18" ht="15" customHeight="1" x14ac:dyDescent="0.2">
      <c r="B23" s="8"/>
      <c r="C23" s="155" t="s">
        <v>8</v>
      </c>
      <c r="D23" s="11"/>
      <c r="E23" s="28">
        <v>1.48</v>
      </c>
      <c r="F23" s="135">
        <v>2.5</v>
      </c>
      <c r="G23" s="150">
        <f>-F23*E23</f>
        <v>-3.7</v>
      </c>
      <c r="H23" s="11"/>
      <c r="I23" s="31">
        <v>1.2</v>
      </c>
      <c r="J23" s="57">
        <f>-I23*E23</f>
        <v>-1.776</v>
      </c>
      <c r="K23" s="9"/>
      <c r="L23" s="9"/>
      <c r="M23" s="9"/>
      <c r="N23" s="143">
        <f>(J23+G23)</f>
        <v>-5.476</v>
      </c>
      <c r="O23" s="9"/>
      <c r="P23" s="21"/>
      <c r="Q23" s="11"/>
    </row>
    <row r="24" spans="1:18" ht="15" customHeight="1" x14ac:dyDescent="0.2">
      <c r="B24" s="8"/>
      <c r="C24" s="154" t="s">
        <v>52</v>
      </c>
      <c r="D24" s="10"/>
      <c r="E24" s="145">
        <v>1.6</v>
      </c>
      <c r="F24" s="135">
        <v>1.8</v>
      </c>
      <c r="G24" s="57">
        <f>-F24*E24</f>
        <v>-2.8800000000000003</v>
      </c>
      <c r="H24" s="4"/>
      <c r="I24" s="135">
        <v>0.4</v>
      </c>
      <c r="J24" s="57">
        <f>-I24*E24</f>
        <v>-0.64000000000000012</v>
      </c>
      <c r="K24" s="11"/>
      <c r="L24" s="103"/>
      <c r="M24" s="11"/>
      <c r="N24" s="143">
        <f>(J24+G24)</f>
        <v>-3.5200000000000005</v>
      </c>
      <c r="O24" s="9"/>
      <c r="P24" s="21"/>
      <c r="Q24" s="11"/>
    </row>
    <row r="25" spans="1:18" ht="15.95" thickBot="1" x14ac:dyDescent="0.25">
      <c r="A25" s="6"/>
      <c r="B25" s="6"/>
      <c r="N25" s="149">
        <f>SUM(N16:N24)</f>
        <v>-21.336615500000001</v>
      </c>
      <c r="O25" s="9"/>
      <c r="P25" s="129">
        <f>P13+N25</f>
        <v>46.246367499999998</v>
      </c>
      <c r="Q25" s="11"/>
      <c r="R25" s="67" t="s">
        <v>31</v>
      </c>
    </row>
    <row r="26" spans="1:18" x14ac:dyDescent="0.2">
      <c r="Q26" s="11"/>
    </row>
    <row r="27" spans="1:18" ht="21" x14ac:dyDescent="0.25">
      <c r="E27" s="209" t="s">
        <v>56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  <c r="Q27" s="11"/>
    </row>
    <row r="28" spans="1:18" ht="15" customHeight="1" x14ac:dyDescent="0.2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1"/>
    </row>
    <row r="29" spans="1:18" x14ac:dyDescent="0.2">
      <c r="B29" s="9"/>
      <c r="C29" s="130"/>
      <c r="D29" s="130"/>
      <c r="E29" s="17" t="s">
        <v>4</v>
      </c>
      <c r="F29" s="17" t="s">
        <v>5</v>
      </c>
      <c r="G29" s="17" t="s">
        <v>0</v>
      </c>
      <c r="H29" s="17"/>
      <c r="I29" s="17" t="s">
        <v>6</v>
      </c>
      <c r="J29" s="17" t="s">
        <v>10</v>
      </c>
      <c r="K29" s="9"/>
      <c r="L29" s="36" t="s">
        <v>42</v>
      </c>
      <c r="M29" s="9"/>
      <c r="N29" s="36" t="s">
        <v>26</v>
      </c>
      <c r="O29" s="9"/>
      <c r="P29" s="132" t="s">
        <v>2</v>
      </c>
      <c r="Q29" s="11"/>
    </row>
    <row r="30" spans="1:18" ht="15" customHeight="1" x14ac:dyDescent="0.2">
      <c r="B30" s="9"/>
      <c r="C30" s="130"/>
      <c r="D30" s="130"/>
      <c r="E30" s="17"/>
      <c r="F30" s="17"/>
      <c r="G30" s="17"/>
      <c r="H30" s="17"/>
      <c r="I30" s="17"/>
      <c r="J30" s="17"/>
      <c r="K30" s="9"/>
      <c r="L30" s="36"/>
      <c r="M30" s="9"/>
      <c r="N30" s="36"/>
      <c r="O30" s="9"/>
      <c r="P30" s="132"/>
      <c r="Q30" s="11"/>
    </row>
    <row r="31" spans="1:18" ht="20.100000000000001" customHeight="1" x14ac:dyDescent="0.25">
      <c r="B31" s="9"/>
      <c r="C31" s="131" t="s">
        <v>48</v>
      </c>
      <c r="D31" s="131"/>
      <c r="E31" s="17"/>
      <c r="F31" s="17"/>
      <c r="G31" s="17"/>
      <c r="H31" s="17"/>
      <c r="I31" s="17"/>
      <c r="J31" s="17"/>
      <c r="K31" s="9"/>
      <c r="L31" s="36"/>
      <c r="M31" s="9"/>
      <c r="N31" s="36"/>
      <c r="O31" s="9"/>
      <c r="P31" s="132"/>
      <c r="Q31" s="11"/>
    </row>
    <row r="32" spans="1:18" x14ac:dyDescent="0.2">
      <c r="B32" s="6"/>
      <c r="C32" s="10" t="s">
        <v>118</v>
      </c>
      <c r="D32" s="10"/>
      <c r="E32" s="22">
        <v>2.8622010000000002</v>
      </c>
      <c r="F32" s="19">
        <v>2</v>
      </c>
      <c r="G32" s="57">
        <f>-F32*E32</f>
        <v>-5.7244020000000004</v>
      </c>
      <c r="H32" s="4"/>
      <c r="I32" s="19">
        <v>0.4</v>
      </c>
      <c r="J32" s="57">
        <f>-I32*E32</f>
        <v>-1.1448804000000001</v>
      </c>
      <c r="K32" s="11"/>
      <c r="L32" s="103"/>
      <c r="M32" s="11"/>
      <c r="N32" s="20">
        <f>(J32+G32)</f>
        <v>-6.8692824000000003</v>
      </c>
      <c r="O32" s="10"/>
      <c r="P32" s="133">
        <f>P25+N32</f>
        <v>39.377085099999995</v>
      </c>
      <c r="Q32" s="11"/>
    </row>
    <row r="33" spans="1:18" x14ac:dyDescent="0.2">
      <c r="C33" s="10" t="s">
        <v>118</v>
      </c>
      <c r="D33" s="10"/>
      <c r="E33" s="22">
        <v>0.8</v>
      </c>
      <c r="F33" s="135">
        <v>2.7</v>
      </c>
      <c r="G33" s="57">
        <f>-F33*E33</f>
        <v>-2.16</v>
      </c>
      <c r="H33" s="4"/>
      <c r="I33" s="19">
        <v>0.5</v>
      </c>
      <c r="J33" s="57">
        <f>-I33*E33</f>
        <v>-0.4</v>
      </c>
      <c r="K33" s="11"/>
      <c r="L33" s="103"/>
      <c r="M33" s="11"/>
      <c r="N33" s="20">
        <f>(J33+G33)</f>
        <v>-2.56</v>
      </c>
      <c r="O33" s="11"/>
      <c r="P33" s="133">
        <f>P32+N33</f>
        <v>36.817085099999993</v>
      </c>
      <c r="Q33" s="11"/>
    </row>
    <row r="34" spans="1:18" x14ac:dyDescent="0.2">
      <c r="B34" s="6"/>
      <c r="C34" s="10" t="s">
        <v>119</v>
      </c>
      <c r="D34" s="10"/>
      <c r="E34" s="144">
        <v>3.6</v>
      </c>
      <c r="F34" s="135">
        <v>2.2000000000000002</v>
      </c>
      <c r="G34" s="57">
        <f t="shared" ref="G34" si="5">-F34*E34</f>
        <v>-7.9200000000000008</v>
      </c>
      <c r="H34" s="4"/>
      <c r="I34" s="135">
        <v>0.4</v>
      </c>
      <c r="J34" s="57">
        <f t="shared" ref="J34" si="6">-I34*E34</f>
        <v>-1.4400000000000002</v>
      </c>
      <c r="K34" s="11"/>
      <c r="L34" s="103"/>
      <c r="M34" s="11"/>
      <c r="N34" s="20">
        <f t="shared" ref="N34" si="7">(J34+G34)</f>
        <v>-9.3600000000000012</v>
      </c>
      <c r="O34" s="10"/>
      <c r="P34" s="133">
        <f>P33+N34</f>
        <v>27.457085099999993</v>
      </c>
      <c r="Q34" s="11"/>
    </row>
    <row r="35" spans="1:18" ht="15.95" thickBot="1" x14ac:dyDescent="0.25">
      <c r="A35" s="6"/>
      <c r="B35" s="6"/>
      <c r="C35" s="10"/>
      <c r="D35" s="10"/>
      <c r="E35" s="104"/>
      <c r="F35" s="120"/>
      <c r="G35" s="124"/>
      <c r="H35" s="122"/>
      <c r="I35" s="120"/>
      <c r="J35" s="124"/>
      <c r="K35" s="10"/>
      <c r="L35" s="125"/>
      <c r="M35" s="10"/>
      <c r="N35" s="126">
        <f>SUM(N32:N34)</f>
        <v>-18.789282400000001</v>
      </c>
      <c r="O35" s="10"/>
      <c r="P35" s="133"/>
      <c r="Q35" s="11"/>
    </row>
    <row r="36" spans="1:18" ht="18.95" x14ac:dyDescent="0.25">
      <c r="A36" s="6"/>
      <c r="B36" s="6"/>
      <c r="C36" s="131" t="s">
        <v>67</v>
      </c>
      <c r="D36" s="134"/>
      <c r="E36" s="104"/>
      <c r="F36" s="120"/>
      <c r="G36" s="124"/>
      <c r="H36" s="122"/>
      <c r="I36" s="120"/>
      <c r="J36" s="124"/>
      <c r="K36" s="10"/>
      <c r="L36" s="125"/>
      <c r="M36" s="10"/>
      <c r="N36" s="20"/>
      <c r="O36" s="10"/>
      <c r="P36" s="133"/>
      <c r="Q36" s="11"/>
    </row>
    <row r="37" spans="1:18" x14ac:dyDescent="0.2">
      <c r="B37" s="6"/>
      <c r="C37" s="10" t="s">
        <v>120</v>
      </c>
      <c r="D37" s="10"/>
      <c r="E37" s="144">
        <v>2</v>
      </c>
      <c r="F37" s="135">
        <v>2.2000000000000002</v>
      </c>
      <c r="G37" s="57">
        <f t="shared" ref="G37:G41" si="8">-F37*E37</f>
        <v>-4.4000000000000004</v>
      </c>
      <c r="H37" s="4"/>
      <c r="I37" s="135">
        <v>0.4</v>
      </c>
      <c r="J37" s="57">
        <f t="shared" ref="J37:J41" si="9">-I37*E37</f>
        <v>-0.8</v>
      </c>
      <c r="K37" s="11"/>
      <c r="L37" s="103"/>
      <c r="M37" s="11"/>
      <c r="N37" s="20">
        <f t="shared" ref="N37:N41" si="10">(J37+G37)</f>
        <v>-5.2</v>
      </c>
      <c r="O37" s="10"/>
      <c r="P37" s="133">
        <f>P34+N37</f>
        <v>22.257085099999994</v>
      </c>
      <c r="Q37" s="11"/>
      <c r="R37" s="164" t="s">
        <v>59</v>
      </c>
    </row>
    <row r="38" spans="1:18" x14ac:dyDescent="0.2">
      <c r="B38" s="6"/>
      <c r="C38" s="10" t="s">
        <v>121</v>
      </c>
      <c r="D38" s="10"/>
      <c r="E38" s="22">
        <v>1.8</v>
      </c>
      <c r="F38" s="135">
        <v>2.2000000000000002</v>
      </c>
      <c r="G38" s="57">
        <f t="shared" si="8"/>
        <v>-3.9600000000000004</v>
      </c>
      <c r="H38" s="4"/>
      <c r="I38" s="19">
        <v>0.35</v>
      </c>
      <c r="J38" s="57">
        <f t="shared" si="9"/>
        <v>-0.63</v>
      </c>
      <c r="K38" s="11"/>
      <c r="L38" s="103"/>
      <c r="M38" s="11"/>
      <c r="N38" s="20">
        <f t="shared" si="10"/>
        <v>-4.5900000000000007</v>
      </c>
      <c r="O38" s="10"/>
      <c r="P38" s="133">
        <f>P37+N38</f>
        <v>17.667085099999994</v>
      </c>
      <c r="Q38" s="11"/>
      <c r="R38" s="164" t="s">
        <v>59</v>
      </c>
    </row>
    <row r="39" spans="1:18" x14ac:dyDescent="0.2">
      <c r="C39" s="10" t="s">
        <v>122</v>
      </c>
      <c r="E39" s="22">
        <v>1</v>
      </c>
      <c r="F39" s="135">
        <v>2</v>
      </c>
      <c r="G39" s="57">
        <f t="shared" si="8"/>
        <v>-2</v>
      </c>
      <c r="H39" s="4"/>
      <c r="I39" s="19">
        <v>0.35</v>
      </c>
      <c r="J39" s="57">
        <f t="shared" si="9"/>
        <v>-0.35</v>
      </c>
      <c r="K39" s="11"/>
      <c r="L39" s="103"/>
      <c r="M39" s="11"/>
      <c r="N39" s="20">
        <f t="shared" si="10"/>
        <v>-2.35</v>
      </c>
      <c r="O39" s="10"/>
      <c r="P39" s="133">
        <f t="shared" ref="P39:P41" si="11">P38+N39</f>
        <v>15.317085099999995</v>
      </c>
      <c r="R39" s="164" t="s">
        <v>59</v>
      </c>
    </row>
    <row r="40" spans="1:18" x14ac:dyDescent="0.2">
      <c r="C40" s="10" t="s">
        <v>123</v>
      </c>
      <c r="E40" s="22">
        <v>1.1000000000000001</v>
      </c>
      <c r="F40" s="135">
        <v>2</v>
      </c>
      <c r="G40" s="57">
        <f t="shared" si="8"/>
        <v>-2.2000000000000002</v>
      </c>
      <c r="H40" s="4"/>
      <c r="I40" s="19">
        <v>0.35</v>
      </c>
      <c r="J40" s="57">
        <f t="shared" si="9"/>
        <v>-0.38500000000000001</v>
      </c>
      <c r="K40" s="11"/>
      <c r="L40" s="103"/>
      <c r="M40" s="11"/>
      <c r="N40" s="20">
        <f t="shared" si="10"/>
        <v>-2.585</v>
      </c>
      <c r="O40" s="10"/>
      <c r="P40" s="133">
        <f t="shared" si="11"/>
        <v>12.732085099999995</v>
      </c>
      <c r="R40" s="164" t="s">
        <v>59</v>
      </c>
    </row>
    <row r="41" spans="1:18" x14ac:dyDescent="0.2">
      <c r="B41" s="6"/>
      <c r="C41" s="10" t="s">
        <v>124</v>
      </c>
      <c r="D41" s="10"/>
      <c r="E41" s="22">
        <v>12</v>
      </c>
      <c r="F41" s="135">
        <v>2.5</v>
      </c>
      <c r="G41" s="57">
        <f t="shared" si="8"/>
        <v>-30</v>
      </c>
      <c r="H41" s="4"/>
      <c r="I41" s="19">
        <v>0.35</v>
      </c>
      <c r="J41" s="57">
        <f t="shared" si="9"/>
        <v>-4.1999999999999993</v>
      </c>
      <c r="K41" s="11"/>
      <c r="L41" s="103"/>
      <c r="M41" s="11"/>
      <c r="N41" s="20">
        <f t="shared" si="10"/>
        <v>-34.200000000000003</v>
      </c>
      <c r="O41" s="10"/>
      <c r="P41" s="133">
        <f t="shared" si="11"/>
        <v>-21.467914900000007</v>
      </c>
      <c r="Q41" s="11"/>
      <c r="R41" s="164" t="s">
        <v>59</v>
      </c>
    </row>
    <row r="42" spans="1:18" ht="15.75" thickBot="1" x14ac:dyDescent="0.3">
      <c r="B42" s="6"/>
      <c r="C42" s="9"/>
      <c r="D42" s="9"/>
      <c r="E42" s="9"/>
      <c r="F42" s="9"/>
      <c r="G42" s="124"/>
      <c r="H42" s="9"/>
      <c r="I42" s="9"/>
      <c r="J42" s="124"/>
      <c r="K42" s="9"/>
      <c r="L42" s="125"/>
      <c r="M42" s="9"/>
      <c r="N42" s="126">
        <f>SUM(N37:N40)</f>
        <v>-14.725000000000001</v>
      </c>
      <c r="O42" s="10"/>
      <c r="P42" s="133"/>
      <c r="Q42" s="11"/>
    </row>
    <row r="43" spans="1:18" ht="19.5" thickBot="1" x14ac:dyDescent="0.35">
      <c r="A43" s="6"/>
      <c r="B43" s="6"/>
      <c r="C43" s="131" t="s">
        <v>64</v>
      </c>
      <c r="D43" s="134"/>
      <c r="E43" s="104"/>
      <c r="F43" s="120"/>
      <c r="G43" s="124"/>
      <c r="H43" s="122"/>
      <c r="I43" s="120"/>
      <c r="J43" s="124"/>
      <c r="K43" s="10"/>
      <c r="L43" s="125"/>
      <c r="M43" s="10"/>
      <c r="N43" s="20"/>
      <c r="O43" s="10"/>
      <c r="P43" s="133"/>
      <c r="Q43" s="11"/>
    </row>
    <row r="44" spans="1:18" ht="15.75" thickBot="1" x14ac:dyDescent="0.3">
      <c r="B44" s="6"/>
      <c r="C44" s="10" t="s">
        <v>65</v>
      </c>
      <c r="D44" s="10"/>
      <c r="E44" s="104"/>
      <c r="F44" s="120"/>
      <c r="G44" s="124"/>
      <c r="H44" s="122"/>
      <c r="I44" s="120"/>
      <c r="J44" s="124"/>
      <c r="K44" s="10"/>
      <c r="L44" s="125"/>
      <c r="M44" s="11"/>
      <c r="N44" s="20"/>
      <c r="O44" s="10"/>
      <c r="P44" s="159"/>
      <c r="Q44" s="11"/>
    </row>
    <row r="45" spans="1:18" x14ac:dyDescent="0.25">
      <c r="B45" s="6"/>
      <c r="C45" s="10"/>
      <c r="D45" s="10"/>
      <c r="E45" s="104"/>
      <c r="F45" s="120"/>
      <c r="G45" s="124"/>
      <c r="H45" s="122"/>
      <c r="I45" s="120"/>
      <c r="J45" s="124"/>
      <c r="K45" s="10"/>
      <c r="L45" s="125"/>
      <c r="M45" s="11"/>
      <c r="N45" s="20"/>
      <c r="O45" s="10"/>
      <c r="P45" s="133"/>
      <c r="Q45" s="11"/>
    </row>
    <row r="46" spans="1:18" x14ac:dyDescent="0.25">
      <c r="B46" s="6"/>
      <c r="C46" s="9" t="s">
        <v>51</v>
      </c>
      <c r="D46" s="9"/>
      <c r="E46" s="9"/>
      <c r="F46" s="9"/>
      <c r="G46" s="124"/>
      <c r="H46" s="9"/>
      <c r="I46" s="9"/>
      <c r="J46" s="124"/>
      <c r="K46" s="9"/>
      <c r="L46" s="125"/>
      <c r="M46" s="9"/>
      <c r="N46" s="13"/>
      <c r="O46" s="10"/>
      <c r="P46" s="133"/>
      <c r="Q46" s="11"/>
    </row>
    <row r="47" spans="1:18" x14ac:dyDescent="0.25">
      <c r="C47" s="9"/>
      <c r="D47" s="9"/>
      <c r="E47" s="9"/>
      <c r="F47" s="9"/>
      <c r="G47" s="124"/>
      <c r="H47" s="9"/>
      <c r="I47" s="9"/>
      <c r="J47" s="124"/>
      <c r="K47" s="9"/>
      <c r="L47" s="125"/>
      <c r="M47" s="9"/>
      <c r="N47" s="13"/>
      <c r="O47" s="13"/>
      <c r="P47" s="13"/>
      <c r="Q47" s="11"/>
    </row>
    <row r="48" spans="1:18" x14ac:dyDescent="0.25"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1"/>
    </row>
    <row r="50" spans="3:17" ht="18.75" x14ac:dyDescent="0.3">
      <c r="C50" s="131" t="s">
        <v>50</v>
      </c>
    </row>
    <row r="51" spans="3:17" x14ac:dyDescent="0.25">
      <c r="C51" s="137" t="s">
        <v>47</v>
      </c>
      <c r="Q51" s="11"/>
    </row>
    <row r="52" spans="3:17" x14ac:dyDescent="0.25">
      <c r="C52" s="10" t="s">
        <v>118</v>
      </c>
      <c r="D52" s="10"/>
      <c r="E52" s="22">
        <v>4.5999999999999996</v>
      </c>
      <c r="F52" s="135">
        <v>2</v>
      </c>
      <c r="G52" s="57">
        <f>-F52*E52</f>
        <v>-9.1999999999999993</v>
      </c>
      <c r="H52" s="4"/>
      <c r="I52" s="19">
        <v>0.4</v>
      </c>
      <c r="J52" s="57">
        <f>-I52*E52</f>
        <v>-1.8399999999999999</v>
      </c>
      <c r="K52" s="11"/>
      <c r="L52" s="103"/>
      <c r="M52" s="11"/>
      <c r="N52" s="20">
        <f>(J52+G52)</f>
        <v>-11.04</v>
      </c>
      <c r="Q52" s="11"/>
    </row>
    <row r="53" spans="3:17" x14ac:dyDescent="0.25">
      <c r="C53" s="137" t="s">
        <v>58</v>
      </c>
      <c r="D53" s="10"/>
      <c r="E53" s="10"/>
      <c r="F53" s="10"/>
      <c r="G53" s="10"/>
      <c r="H53" s="10"/>
      <c r="I53" s="10"/>
      <c r="J53" s="10"/>
      <c r="K53" s="11"/>
      <c r="L53" s="103"/>
      <c r="M53" s="11"/>
      <c r="N53" s="20"/>
      <c r="Q53" s="11"/>
    </row>
    <row r="54" spans="3:17" x14ac:dyDescent="0.25">
      <c r="C54" s="10" t="s">
        <v>140</v>
      </c>
      <c r="D54" s="10"/>
      <c r="E54" s="22">
        <v>10</v>
      </c>
      <c r="F54" s="135">
        <v>2.5</v>
      </c>
      <c r="G54" s="57">
        <f t="shared" ref="G54:G55" si="12">-F54*E54</f>
        <v>-25</v>
      </c>
      <c r="H54" s="4"/>
      <c r="I54" s="19">
        <v>0.5</v>
      </c>
      <c r="J54" s="57">
        <f t="shared" ref="J54:J55" si="13">-I54*E54</f>
        <v>-5</v>
      </c>
      <c r="K54" s="11"/>
      <c r="L54" s="103"/>
      <c r="M54" s="11"/>
      <c r="N54" s="20">
        <f t="shared" ref="N54:N55" si="14">(J54+G54)</f>
        <v>-30</v>
      </c>
      <c r="Q54" s="11"/>
    </row>
    <row r="55" spans="3:17" x14ac:dyDescent="0.25">
      <c r="C55" s="10" t="s">
        <v>141</v>
      </c>
      <c r="D55" s="10"/>
      <c r="E55" s="22">
        <v>10</v>
      </c>
      <c r="F55" s="135">
        <v>2.5</v>
      </c>
      <c r="G55" s="57">
        <f t="shared" si="12"/>
        <v>-25</v>
      </c>
      <c r="H55" s="4"/>
      <c r="I55" s="19">
        <v>0.5</v>
      </c>
      <c r="J55" s="57">
        <f t="shared" si="13"/>
        <v>-5</v>
      </c>
      <c r="K55" s="11"/>
      <c r="L55" s="103"/>
      <c r="M55" s="11"/>
      <c r="N55" s="20">
        <f t="shared" si="14"/>
        <v>-30</v>
      </c>
      <c r="Q55" s="11"/>
    </row>
    <row r="56" spans="3:17" x14ac:dyDescent="0.25">
      <c r="C56" s="10" t="s">
        <v>122</v>
      </c>
      <c r="D56" s="10"/>
      <c r="E56" s="22">
        <v>12</v>
      </c>
      <c r="F56" s="135">
        <v>2.5</v>
      </c>
      <c r="G56" s="57">
        <f>-F56*E56</f>
        <v>-30</v>
      </c>
      <c r="H56" s="4"/>
      <c r="I56" s="19">
        <v>0.5</v>
      </c>
      <c r="J56" s="57">
        <f>-I56*E56</f>
        <v>-6</v>
      </c>
      <c r="K56" s="11"/>
      <c r="L56" s="103"/>
      <c r="M56" s="11"/>
      <c r="N56" s="20">
        <f>(J56+G56)</f>
        <v>-36</v>
      </c>
      <c r="Q56" s="11"/>
    </row>
    <row r="57" spans="3:17" x14ac:dyDescent="0.25">
      <c r="C57" s="137" t="s">
        <v>66</v>
      </c>
      <c r="Q57" s="11"/>
    </row>
    <row r="58" spans="3:17" x14ac:dyDescent="0.25">
      <c r="C58" s="10" t="s">
        <v>120</v>
      </c>
      <c r="D58" s="10"/>
      <c r="E58" s="144">
        <v>9.4</v>
      </c>
      <c r="F58" s="135">
        <v>2.2000000000000002</v>
      </c>
      <c r="G58" s="57">
        <f t="shared" ref="G58:G60" si="15">-F58*E58</f>
        <v>-20.680000000000003</v>
      </c>
      <c r="H58" s="4"/>
      <c r="I58" s="135">
        <v>0.4</v>
      </c>
      <c r="J58" s="57">
        <f t="shared" ref="J58:J60" si="16">-I58*E58</f>
        <v>-3.7600000000000002</v>
      </c>
      <c r="N58" s="20">
        <f t="shared" ref="N58:N60" si="17">(J58+G58)</f>
        <v>-24.440000000000005</v>
      </c>
      <c r="Q58" s="11"/>
    </row>
    <row r="59" spans="3:17" x14ac:dyDescent="0.25">
      <c r="C59" s="10" t="s">
        <v>124</v>
      </c>
      <c r="D59" s="10"/>
      <c r="E59" s="144">
        <v>13</v>
      </c>
      <c r="F59" s="135">
        <v>2.5</v>
      </c>
      <c r="G59" s="57">
        <f t="shared" si="15"/>
        <v>-32.5</v>
      </c>
      <c r="H59" s="4"/>
      <c r="I59" s="135">
        <v>0.4</v>
      </c>
      <c r="J59" s="57">
        <f t="shared" si="16"/>
        <v>-5.2</v>
      </c>
      <c r="N59" s="20">
        <f t="shared" si="17"/>
        <v>-37.700000000000003</v>
      </c>
      <c r="Q59" s="11"/>
    </row>
    <row r="60" spans="3:17" x14ac:dyDescent="0.25">
      <c r="C60" s="10" t="s">
        <v>121</v>
      </c>
      <c r="E60" s="144">
        <v>7.2</v>
      </c>
      <c r="F60" s="135">
        <v>2.2000000000000002</v>
      </c>
      <c r="G60" s="57">
        <f t="shared" si="15"/>
        <v>-15.840000000000002</v>
      </c>
      <c r="H60" s="4"/>
      <c r="I60" s="135">
        <v>0.4</v>
      </c>
      <c r="J60" s="57">
        <f t="shared" si="16"/>
        <v>-2.8800000000000003</v>
      </c>
      <c r="N60" s="20">
        <f t="shared" si="17"/>
        <v>-18.720000000000002</v>
      </c>
      <c r="Q60" s="11"/>
    </row>
    <row r="61" spans="3:17" x14ac:dyDescent="0.25">
      <c r="Q61" s="11"/>
    </row>
    <row r="62" spans="3:17" x14ac:dyDescent="0.25">
      <c r="Q62" s="11"/>
    </row>
    <row r="63" spans="3:17" x14ac:dyDescent="0.25">
      <c r="Q63" s="11"/>
    </row>
    <row r="64" spans="3:17" x14ac:dyDescent="0.25">
      <c r="Q64" s="11"/>
    </row>
    <row r="65" spans="17:17" x14ac:dyDescent="0.25">
      <c r="Q65" s="11"/>
    </row>
    <row r="66" spans="17:17" x14ac:dyDescent="0.25">
      <c r="Q66" s="11"/>
    </row>
    <row r="67" spans="17:17" x14ac:dyDescent="0.25">
      <c r="Q67" s="11"/>
    </row>
  </sheetData>
  <mergeCells count="1">
    <mergeCell ref="E27:P2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9"/>
  <sheetViews>
    <sheetView zoomScale="75" zoomScaleNormal="75" zoomScalePageLayoutView="75" workbookViewId="0">
      <selection activeCell="F46" sqref="F46"/>
    </sheetView>
  </sheetViews>
  <sheetFormatPr defaultColWidth="9.140625" defaultRowHeight="15" x14ac:dyDescent="0.25"/>
  <cols>
    <col min="1" max="1" width="9.140625" style="1"/>
    <col min="2" max="2" width="0.85546875" style="1" customWidth="1"/>
    <col min="3" max="3" width="28.85546875" style="1" customWidth="1"/>
    <col min="4" max="6" width="11.42578125" style="1" customWidth="1"/>
    <col min="7" max="7" width="0.85546875" style="1" customWidth="1"/>
    <col min="8" max="9" width="16.85546875" style="1" customWidth="1"/>
    <col min="10" max="10" width="0.85546875" style="1" customWidth="1"/>
    <col min="11" max="11" width="12.7109375" style="1" customWidth="1"/>
    <col min="12" max="12" width="0.85546875" style="1" customWidth="1"/>
    <col min="13" max="13" width="13.42578125" style="1" customWidth="1"/>
    <col min="14" max="14" width="0.85546875" style="1" customWidth="1"/>
    <col min="15" max="15" width="13.42578125" style="1" customWidth="1"/>
    <col min="16" max="16" width="0.85546875" style="1" customWidth="1"/>
    <col min="17" max="17" width="6.7109375" style="1" customWidth="1"/>
    <col min="18" max="18" width="8.85546875" style="1" customWidth="1"/>
    <col min="19" max="19" width="5.42578125" style="1" customWidth="1"/>
    <col min="20" max="20" width="14.140625" style="1" customWidth="1"/>
    <col min="21" max="21" width="15.28515625" style="1" customWidth="1"/>
    <col min="22" max="22" width="0.85546875" style="1" customWidth="1"/>
    <col min="23" max="23" width="14.28515625" style="1" customWidth="1"/>
    <col min="24" max="24" width="11.7109375" style="1" customWidth="1"/>
    <col min="25" max="25" width="0.85546875" style="1" customWidth="1"/>
    <col min="26" max="26" width="13.42578125" style="1" customWidth="1"/>
    <col min="27" max="27" width="0.85546875" style="1" customWidth="1"/>
    <col min="28" max="28" width="11" style="1" customWidth="1"/>
    <col min="29" max="29" width="0.85546875" style="1" customWidth="1"/>
    <col min="30" max="30" width="7.7109375" style="1" customWidth="1"/>
    <col min="31" max="31" width="9.140625" style="1" bestFit="1" customWidth="1"/>
    <col min="32" max="16384" width="9.140625" style="1"/>
  </cols>
  <sheetData>
    <row r="1" spans="2:31" x14ac:dyDescent="0.2">
      <c r="B1" s="6"/>
      <c r="D1" s="32"/>
      <c r="E1" s="32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  <c r="R1" s="11"/>
      <c r="AD1" s="11"/>
      <c r="AE1" s="11"/>
    </row>
    <row r="2" spans="2:31" x14ac:dyDescent="0.2">
      <c r="B2" s="7"/>
      <c r="C2" s="68" t="s">
        <v>39</v>
      </c>
      <c r="D2" s="32"/>
      <c r="E2" s="32"/>
      <c r="F2" s="12"/>
      <c r="G2" s="12"/>
      <c r="H2" s="12"/>
      <c r="I2" s="12"/>
      <c r="J2" s="12"/>
      <c r="K2" s="12"/>
      <c r="L2" s="12"/>
      <c r="M2" s="12"/>
      <c r="N2" s="12"/>
      <c r="O2" s="17" t="s">
        <v>3</v>
      </c>
      <c r="P2" s="17"/>
      <c r="Q2" s="17"/>
      <c r="R2" s="17"/>
      <c r="AD2" s="17"/>
      <c r="AE2" s="17"/>
    </row>
    <row r="3" spans="2:31" x14ac:dyDescent="0.2"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AD3" s="11"/>
      <c r="AE3" s="11"/>
    </row>
    <row r="4" spans="2:31" x14ac:dyDescent="0.2">
      <c r="B4" s="6"/>
      <c r="C4" s="2" t="s">
        <v>44</v>
      </c>
      <c r="E4" s="32"/>
      <c r="F4" s="12"/>
      <c r="G4" s="12"/>
      <c r="H4" s="12"/>
      <c r="I4" s="12"/>
      <c r="J4" s="12"/>
      <c r="K4" s="12"/>
      <c r="L4" s="12"/>
      <c r="M4" s="12"/>
      <c r="N4" s="12"/>
      <c r="O4" s="17"/>
      <c r="P4" s="11"/>
      <c r="Q4" s="11"/>
      <c r="R4" s="11"/>
      <c r="AD4" s="11"/>
      <c r="AE4" s="11"/>
    </row>
    <row r="5" spans="2:31" x14ac:dyDescent="0.2">
      <c r="B5" s="6"/>
      <c r="C5" s="9" t="s">
        <v>11</v>
      </c>
      <c r="D5" s="18">
        <v>2.6890999999999998</v>
      </c>
      <c r="E5" s="19">
        <v>2.0859999999999999</v>
      </c>
      <c r="F5" s="5">
        <f>-E5*D5</f>
        <v>-5.6094625999999996</v>
      </c>
      <c r="G5" s="4"/>
      <c r="H5" s="12"/>
      <c r="I5" s="12"/>
      <c r="J5" s="11"/>
      <c r="K5" s="11"/>
      <c r="L5" s="11"/>
      <c r="M5" s="20">
        <f>(I5+F5)</f>
        <v>-5.6094625999999996</v>
      </c>
      <c r="N5" s="12"/>
      <c r="O5" s="17"/>
      <c r="P5" s="11"/>
      <c r="Q5" s="11"/>
      <c r="R5" s="11"/>
      <c r="AD5" s="11"/>
      <c r="AE5" s="11"/>
    </row>
    <row r="6" spans="2:31" x14ac:dyDescent="0.2">
      <c r="B6" s="6"/>
      <c r="C6" s="11" t="s">
        <v>15</v>
      </c>
      <c r="D6" s="119"/>
      <c r="E6" s="120"/>
      <c r="F6" s="121"/>
      <c r="G6" s="122"/>
      <c r="H6" s="12"/>
      <c r="I6" s="12"/>
      <c r="J6" s="11"/>
      <c r="K6" s="11"/>
      <c r="L6" s="11"/>
      <c r="M6" s="14">
        <v>-0.1</v>
      </c>
      <c r="N6" s="12"/>
      <c r="O6" s="17"/>
      <c r="P6" s="11"/>
      <c r="Q6" s="11"/>
      <c r="R6" s="11"/>
      <c r="AD6" s="11"/>
      <c r="AE6" s="11"/>
    </row>
    <row r="7" spans="2:31" x14ac:dyDescent="0.2">
      <c r="B7" s="6"/>
      <c r="C7" s="11" t="s">
        <v>16</v>
      </c>
      <c r="D7" s="119"/>
      <c r="E7" s="120"/>
      <c r="F7" s="121"/>
      <c r="G7" s="122"/>
      <c r="H7" s="120"/>
      <c r="I7" s="121"/>
      <c r="J7" s="11"/>
      <c r="K7" s="11"/>
      <c r="L7" s="11"/>
      <c r="M7" s="14">
        <v>-0.1</v>
      </c>
      <c r="N7" s="12"/>
      <c r="O7" s="17"/>
      <c r="P7" s="11"/>
      <c r="Q7" s="11"/>
      <c r="R7" s="11"/>
      <c r="AD7" s="11"/>
      <c r="AE7" s="11"/>
    </row>
    <row r="8" spans="2:31" x14ac:dyDescent="0.2">
      <c r="B8" s="6"/>
      <c r="C8" s="115"/>
      <c r="D8" s="115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11"/>
      <c r="Q8" s="11"/>
      <c r="R8" s="11"/>
      <c r="AD8" s="11"/>
      <c r="AE8" s="11"/>
    </row>
    <row r="9" spans="2:31" x14ac:dyDescent="0.2">
      <c r="B9" s="8"/>
      <c r="C9" s="33" t="s">
        <v>1</v>
      </c>
      <c r="D9" s="17" t="s">
        <v>41</v>
      </c>
      <c r="E9" s="17" t="s">
        <v>5</v>
      </c>
      <c r="F9" s="17" t="s">
        <v>0</v>
      </c>
      <c r="G9" s="17"/>
      <c r="H9" s="17" t="s">
        <v>6</v>
      </c>
      <c r="I9" s="17" t="s">
        <v>10</v>
      </c>
      <c r="J9" s="9"/>
      <c r="K9" s="9"/>
      <c r="L9" s="9"/>
      <c r="M9" s="69" t="s">
        <v>32</v>
      </c>
      <c r="N9" s="13"/>
      <c r="O9" s="111">
        <v>57.7</v>
      </c>
      <c r="P9" s="11"/>
      <c r="Q9" s="11"/>
      <c r="R9" s="11"/>
      <c r="AD9" s="11"/>
      <c r="AE9" s="11"/>
    </row>
    <row r="10" spans="2:31" x14ac:dyDescent="0.2">
      <c r="B10" s="8"/>
      <c r="C10" s="11" t="s">
        <v>8</v>
      </c>
      <c r="D10" s="28">
        <v>1.48</v>
      </c>
      <c r="E10" s="29">
        <v>2</v>
      </c>
      <c r="F10" s="30">
        <f>E10*D10</f>
        <v>2.96</v>
      </c>
      <c r="G10" s="11"/>
      <c r="H10" s="31">
        <v>1.2</v>
      </c>
      <c r="I10" s="30">
        <f>H10*D10</f>
        <v>1.776</v>
      </c>
      <c r="J10" s="9"/>
      <c r="K10" s="9"/>
      <c r="L10" s="9"/>
      <c r="M10" s="20">
        <f>-(I10+F10)</f>
        <v>-4.7359999999999998</v>
      </c>
      <c r="N10" s="9"/>
      <c r="O10" s="11"/>
      <c r="P10" s="11"/>
      <c r="Q10" s="11"/>
      <c r="R10" s="11"/>
      <c r="AD10" s="11"/>
      <c r="AE10" s="11"/>
    </row>
    <row r="11" spans="2:31" x14ac:dyDescent="0.2">
      <c r="B11" s="8"/>
      <c r="C11" s="11" t="s">
        <v>15</v>
      </c>
      <c r="D11" s="9"/>
      <c r="E11" s="9"/>
      <c r="F11" s="9"/>
      <c r="G11" s="9"/>
      <c r="H11" s="9"/>
      <c r="I11" s="9"/>
      <c r="J11" s="9"/>
      <c r="K11" s="9"/>
      <c r="L11" s="9"/>
      <c r="M11" s="14">
        <f>-0.8-M6</f>
        <v>-0.70000000000000007</v>
      </c>
      <c r="N11" s="9"/>
      <c r="O11" s="11"/>
      <c r="P11" s="11"/>
      <c r="Q11" s="11"/>
      <c r="R11" s="11"/>
      <c r="AD11" s="11"/>
      <c r="AE11" s="11"/>
    </row>
    <row r="12" spans="2:31" x14ac:dyDescent="0.2">
      <c r="B12" s="8"/>
      <c r="C12" s="11" t="s">
        <v>16</v>
      </c>
      <c r="D12" s="9"/>
      <c r="E12" s="9"/>
      <c r="F12" s="9"/>
      <c r="G12" s="9"/>
      <c r="H12" s="9"/>
      <c r="I12" s="9"/>
      <c r="J12" s="9"/>
      <c r="K12" s="9"/>
      <c r="L12" s="9"/>
      <c r="M12" s="15">
        <f>-0.636-M7</f>
        <v>-0.53600000000000003</v>
      </c>
      <c r="N12" s="9"/>
      <c r="O12" s="11"/>
      <c r="P12" s="11"/>
      <c r="Q12" s="11"/>
      <c r="R12" s="11"/>
      <c r="AD12" s="11"/>
      <c r="AE12" s="11"/>
    </row>
    <row r="13" spans="2:31" ht="15.95" thickBot="1" x14ac:dyDescent="0.25">
      <c r="B13" s="8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6">
        <f>SUM(M10:M12)</f>
        <v>-5.9719999999999995</v>
      </c>
      <c r="N13" s="61"/>
      <c r="O13" s="62">
        <f>O9+M13</f>
        <v>51.728000000000002</v>
      </c>
      <c r="P13" s="11"/>
      <c r="Q13" s="11"/>
      <c r="R13" s="11"/>
      <c r="AD13" s="11"/>
      <c r="AE13" s="11"/>
    </row>
    <row r="14" spans="2:31" x14ac:dyDescent="0.2">
      <c r="B14" s="9"/>
      <c r="C14" s="33" t="s">
        <v>28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1">
        <v>0</v>
      </c>
      <c r="P14" s="11"/>
      <c r="Q14" s="11"/>
      <c r="R14" s="11"/>
      <c r="AD14" s="11"/>
      <c r="AE14" s="11"/>
    </row>
    <row r="15" spans="2:31" ht="15.95" thickBot="1" x14ac:dyDescent="0.25">
      <c r="B15" s="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>
        <f>O13+O14</f>
        <v>51.728000000000002</v>
      </c>
      <c r="P15" s="11"/>
      <c r="Q15" s="11"/>
      <c r="R15" s="11"/>
      <c r="AD15" s="11"/>
      <c r="AE15" s="11"/>
    </row>
    <row r="16" spans="2:31" x14ac:dyDescent="0.2">
      <c r="B16" s="8"/>
      <c r="C16" s="2" t="s">
        <v>21</v>
      </c>
      <c r="D16" s="17" t="s">
        <v>41</v>
      </c>
      <c r="E16" s="17" t="s">
        <v>5</v>
      </c>
      <c r="F16" s="17" t="s">
        <v>0</v>
      </c>
      <c r="G16" s="17"/>
      <c r="H16" s="17" t="s">
        <v>6</v>
      </c>
      <c r="I16" s="17" t="s">
        <v>10</v>
      </c>
      <c r="J16" s="9"/>
      <c r="K16" s="9"/>
      <c r="L16" s="9"/>
      <c r="M16" s="36" t="s">
        <v>36</v>
      </c>
      <c r="N16" s="9"/>
      <c r="O16" s="11"/>
      <c r="P16" s="11"/>
      <c r="Q16" s="11"/>
      <c r="R16" s="11"/>
      <c r="AD16" s="11"/>
      <c r="AE16" s="11"/>
    </row>
    <row r="17" spans="2:31" ht="15" customHeight="1" x14ac:dyDescent="0.2">
      <c r="B17" s="8"/>
      <c r="C17" s="9" t="s">
        <v>11</v>
      </c>
      <c r="D17" s="18">
        <v>2.6890999999999998</v>
      </c>
      <c r="E17" s="19"/>
      <c r="F17" s="5">
        <f>-E17*D17</f>
        <v>0</v>
      </c>
      <c r="G17" s="4"/>
      <c r="H17" s="19">
        <f>-I17/D17</f>
        <v>0.63827302815068243</v>
      </c>
      <c r="I17" s="123">
        <v>-1.71638</v>
      </c>
      <c r="J17" s="11"/>
      <c r="K17" s="11"/>
      <c r="L17" s="11"/>
      <c r="M17" s="20">
        <f>(I17+F17)</f>
        <v>-1.71638</v>
      </c>
      <c r="N17" s="9"/>
      <c r="O17" s="21"/>
      <c r="P17" s="11"/>
      <c r="Q17" s="11"/>
      <c r="R17" s="11"/>
      <c r="AD17" s="11"/>
      <c r="AE17" s="11"/>
    </row>
    <row r="18" spans="2:31" ht="15" customHeight="1" x14ac:dyDescent="0.2">
      <c r="B18" s="8"/>
      <c r="C18" s="9" t="s">
        <v>40</v>
      </c>
      <c r="D18" s="110">
        <v>10.743119999999999</v>
      </c>
      <c r="E18" s="105">
        <f>-F18/D18</f>
        <v>2.4609474342649063</v>
      </c>
      <c r="F18" s="109">
        <v>-26.438253599999999</v>
      </c>
      <c r="G18" s="4"/>
      <c r="H18" s="19">
        <v>0.5</v>
      </c>
      <c r="I18" s="112">
        <f>-H18*D18</f>
        <v>-5.3715599999999997</v>
      </c>
      <c r="J18" s="11"/>
      <c r="K18" s="11"/>
      <c r="L18" s="11"/>
      <c r="M18" s="113">
        <f>(I18+F18)</f>
        <v>-31.809813599999998</v>
      </c>
      <c r="N18" s="9"/>
      <c r="O18" s="21"/>
      <c r="P18" s="11"/>
      <c r="Q18" s="11"/>
      <c r="R18" s="11"/>
      <c r="AD18" s="11"/>
      <c r="AE18" s="11"/>
    </row>
    <row r="19" spans="2:31" ht="15.95" thickBot="1" x14ac:dyDescent="0.25">
      <c r="B19" s="6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6">
        <f>SUM(M17:M18)</f>
        <v>-33.526193599999999</v>
      </c>
      <c r="N19" s="61"/>
      <c r="O19" s="81">
        <f>O15+M19</f>
        <v>18.201806400000002</v>
      </c>
      <c r="P19" s="11"/>
      <c r="Q19" s="11"/>
      <c r="R19" s="81">
        <f>O19</f>
        <v>18.201806400000002</v>
      </c>
      <c r="S19" s="67" t="s">
        <v>31</v>
      </c>
      <c r="Z19" s="81">
        <f>O19</f>
        <v>18.201806400000002</v>
      </c>
      <c r="AD19" s="11"/>
      <c r="AE19" s="81">
        <f>Z19</f>
        <v>18.201806400000002</v>
      </c>
    </row>
    <row r="20" spans="2:31" x14ac:dyDescent="0.2">
      <c r="P20" s="11"/>
      <c r="Q20" s="11"/>
      <c r="R20" s="11"/>
      <c r="AD20" s="11"/>
      <c r="AE20" s="11"/>
    </row>
    <row r="21" spans="2:31" ht="21" x14ac:dyDescent="0.25">
      <c r="D21" s="209" t="s">
        <v>37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1"/>
      <c r="P21" s="11"/>
      <c r="Q21" s="11"/>
      <c r="R21" s="11"/>
      <c r="T21" s="212" t="s">
        <v>38</v>
      </c>
      <c r="U21" s="213"/>
      <c r="V21" s="213"/>
      <c r="W21" s="213"/>
      <c r="X21" s="213"/>
      <c r="Y21" s="213"/>
      <c r="Z21" s="214"/>
      <c r="AD21" s="11"/>
      <c r="AE21" s="11"/>
    </row>
    <row r="22" spans="2:31" ht="15" customHeight="1" thickBot="1" x14ac:dyDescent="0.3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1"/>
      <c r="Q22" s="11"/>
      <c r="R22" s="11"/>
      <c r="T22" s="35"/>
      <c r="U22" s="35"/>
      <c r="V22" s="35"/>
      <c r="W22" s="35"/>
      <c r="X22" s="35"/>
      <c r="Y22" s="35"/>
      <c r="Z22" s="35"/>
      <c r="AD22" s="11"/>
      <c r="AE22" s="11"/>
    </row>
    <row r="23" spans="2:31" ht="60" customHeight="1" x14ac:dyDescent="0.2">
      <c r="B23" s="9"/>
      <c r="C23" s="40"/>
      <c r="D23" s="41" t="s">
        <v>4</v>
      </c>
      <c r="E23" s="41" t="s">
        <v>5</v>
      </c>
      <c r="F23" s="41" t="s">
        <v>0</v>
      </c>
      <c r="G23" s="41"/>
      <c r="H23" s="41" t="s">
        <v>6</v>
      </c>
      <c r="I23" s="41" t="s">
        <v>10</v>
      </c>
      <c r="J23" s="42"/>
      <c r="K23" s="43" t="s">
        <v>42</v>
      </c>
      <c r="L23" s="42"/>
      <c r="M23" s="43" t="s">
        <v>26</v>
      </c>
      <c r="N23" s="42"/>
      <c r="O23" s="71" t="s">
        <v>2</v>
      </c>
      <c r="P23" s="11"/>
      <c r="Q23" s="86"/>
      <c r="R23" s="101" t="s">
        <v>35</v>
      </c>
      <c r="T23" s="44" t="s">
        <v>17</v>
      </c>
      <c r="U23" s="45" t="s">
        <v>18</v>
      </c>
      <c r="V23" s="46"/>
      <c r="W23" s="45" t="s">
        <v>27</v>
      </c>
      <c r="X23" s="45" t="s">
        <v>19</v>
      </c>
      <c r="Y23" s="47"/>
      <c r="Z23" s="75" t="s">
        <v>2</v>
      </c>
      <c r="AB23" s="95" t="s">
        <v>29</v>
      </c>
      <c r="AD23" s="90"/>
      <c r="AE23" s="102" t="s">
        <v>35</v>
      </c>
    </row>
    <row r="24" spans="2:31" ht="15" customHeight="1" x14ac:dyDescent="0.2">
      <c r="B24" s="9"/>
      <c r="C24" s="38" t="s">
        <v>22</v>
      </c>
      <c r="D24" s="17"/>
      <c r="E24" s="17"/>
      <c r="F24" s="17"/>
      <c r="G24" s="17"/>
      <c r="H24" s="17"/>
      <c r="I24" s="17"/>
      <c r="J24" s="9"/>
      <c r="K24" s="9"/>
      <c r="L24" s="9"/>
      <c r="M24" s="36"/>
      <c r="N24" s="9"/>
      <c r="O24" s="72"/>
      <c r="P24" s="11"/>
      <c r="Q24" s="87"/>
      <c r="R24" s="97"/>
      <c r="T24" s="48"/>
      <c r="U24" s="49"/>
      <c r="V24" s="50"/>
      <c r="W24" s="49"/>
      <c r="X24" s="49"/>
      <c r="Y24" s="11"/>
      <c r="Z24" s="76"/>
      <c r="AB24" s="56"/>
      <c r="AD24" s="91"/>
      <c r="AE24" s="98"/>
    </row>
    <row r="25" spans="2:31" x14ac:dyDescent="0.2">
      <c r="B25" s="6"/>
      <c r="C25" s="23" t="s">
        <v>43</v>
      </c>
      <c r="D25" s="22"/>
      <c r="E25" s="19"/>
      <c r="F25" s="57">
        <f>-E25*D25</f>
        <v>0</v>
      </c>
      <c r="G25" s="4"/>
      <c r="H25" s="19"/>
      <c r="I25" s="57">
        <f>-H25*D25</f>
        <v>0</v>
      </c>
      <c r="J25" s="11"/>
      <c r="K25" s="108">
        <v>-3</v>
      </c>
      <c r="L25" s="11"/>
      <c r="M25" s="20">
        <f>(I25+F25+K25)</f>
        <v>-3</v>
      </c>
      <c r="N25" s="10"/>
      <c r="O25" s="79">
        <f>O19+M25</f>
        <v>15.201806400000002</v>
      </c>
      <c r="P25" s="11"/>
      <c r="Q25" s="87"/>
      <c r="R25" s="97"/>
      <c r="T25" s="51"/>
      <c r="U25" s="107">
        <v>-2</v>
      </c>
      <c r="V25" s="11"/>
      <c r="W25" s="57">
        <f>M25+U25</f>
        <v>-5</v>
      </c>
      <c r="X25" s="52"/>
      <c r="Y25" s="11"/>
      <c r="Z25" s="77">
        <f>Z19+W25</f>
        <v>13.201806400000002</v>
      </c>
      <c r="AB25" s="58">
        <f>U25</f>
        <v>-2</v>
      </c>
      <c r="AD25" s="91"/>
      <c r="AE25" s="98"/>
    </row>
    <row r="26" spans="2:31" x14ac:dyDescent="0.2">
      <c r="B26" s="6"/>
      <c r="C26" s="23" t="s">
        <v>7</v>
      </c>
      <c r="D26" s="22">
        <v>3.2</v>
      </c>
      <c r="E26" s="19">
        <v>2.2000000000000002</v>
      </c>
      <c r="F26" s="57">
        <f>-E26*D26</f>
        <v>-7.0400000000000009</v>
      </c>
      <c r="G26" s="4"/>
      <c r="H26" s="19">
        <v>0.5</v>
      </c>
      <c r="I26" s="57">
        <f>-H26*D26</f>
        <v>-1.6</v>
      </c>
      <c r="J26" s="11"/>
      <c r="K26" s="103"/>
      <c r="L26" s="11"/>
      <c r="M26" s="20">
        <f>(I26+F26)</f>
        <v>-8.64</v>
      </c>
      <c r="N26" s="10"/>
      <c r="O26" s="79">
        <f>O25+M26</f>
        <v>6.5618064000000018</v>
      </c>
      <c r="P26" s="11"/>
      <c r="Q26" s="88">
        <f>M26</f>
        <v>-8.64</v>
      </c>
      <c r="R26" s="97">
        <f>R19+Q26</f>
        <v>9.5618064000000018</v>
      </c>
      <c r="T26" s="51">
        <v>1.5</v>
      </c>
      <c r="U26" s="84">
        <f>-(T26*D26)</f>
        <v>-4.8000000000000007</v>
      </c>
      <c r="V26" s="11"/>
      <c r="W26" s="57">
        <f>M26+U26</f>
        <v>-13.440000000000001</v>
      </c>
      <c r="X26" s="52">
        <f>-(W26/D26)</f>
        <v>4.2</v>
      </c>
      <c r="Y26" s="11"/>
      <c r="Z26" s="77">
        <f>Z25+W26</f>
        <v>-0.2381935999999989</v>
      </c>
      <c r="AB26" s="58">
        <f>AB25+U26</f>
        <v>-6.8000000000000007</v>
      </c>
      <c r="AD26" s="92">
        <f>W26</f>
        <v>-13.440000000000001</v>
      </c>
      <c r="AE26" s="98">
        <f>AE19+AD26</f>
        <v>4.7618064000000011</v>
      </c>
    </row>
    <row r="27" spans="2:31" ht="15.95" thickBot="1" x14ac:dyDescent="0.25">
      <c r="C27" s="25"/>
      <c r="D27" s="16"/>
      <c r="E27" s="16"/>
      <c r="F27" s="82"/>
      <c r="G27" s="16"/>
      <c r="H27" s="16"/>
      <c r="I27" s="82"/>
      <c r="J27" s="16"/>
      <c r="K27" s="106"/>
      <c r="L27" s="16"/>
      <c r="M27" s="63">
        <f>SUM(M25:M26)</f>
        <v>-11.64</v>
      </c>
      <c r="N27" s="16"/>
      <c r="O27" s="80"/>
      <c r="P27" s="11"/>
      <c r="Q27" s="87"/>
      <c r="R27" s="97"/>
      <c r="T27" s="59"/>
      <c r="U27" s="64">
        <f>SUM(U25:U26)</f>
        <v>-6.8000000000000007</v>
      </c>
      <c r="V27" s="37"/>
      <c r="W27" s="65">
        <f>SUM(W25:W26)</f>
        <v>-18.440000000000001</v>
      </c>
      <c r="X27" s="60"/>
      <c r="Y27" s="37"/>
      <c r="Z27" s="77"/>
      <c r="AB27" s="70"/>
      <c r="AD27" s="91"/>
      <c r="AE27" s="98"/>
    </row>
    <row r="28" spans="2:31" x14ac:dyDescent="0.2">
      <c r="C28" s="39" t="s">
        <v>23</v>
      </c>
      <c r="D28" s="17"/>
      <c r="E28" s="17"/>
      <c r="F28" s="83"/>
      <c r="G28" s="17"/>
      <c r="H28" s="17"/>
      <c r="I28" s="83"/>
      <c r="J28" s="11"/>
      <c r="K28" s="103"/>
      <c r="L28" s="11"/>
      <c r="M28" s="11"/>
      <c r="N28" s="11"/>
      <c r="O28" s="79"/>
      <c r="P28" s="11"/>
      <c r="Q28" s="87"/>
      <c r="R28" s="97"/>
      <c r="T28" s="53"/>
      <c r="U28" s="3"/>
      <c r="V28" s="11"/>
      <c r="W28" s="57"/>
      <c r="X28" s="52"/>
      <c r="Y28" s="11"/>
      <c r="Z28" s="77"/>
      <c r="AB28" s="58"/>
      <c r="AD28" s="91"/>
      <c r="AE28" s="98"/>
    </row>
    <row r="29" spans="2:31" x14ac:dyDescent="0.2">
      <c r="C29" s="23" t="s">
        <v>12</v>
      </c>
      <c r="D29" s="22">
        <v>10</v>
      </c>
      <c r="E29" s="19">
        <v>2</v>
      </c>
      <c r="F29" s="57">
        <f t="shared" ref="F29:F30" si="0">-E29*D29</f>
        <v>-20</v>
      </c>
      <c r="G29" s="4"/>
      <c r="H29" s="19">
        <v>0.5</v>
      </c>
      <c r="I29" s="57">
        <f t="shared" ref="I29:I30" si="1">-H29*D29</f>
        <v>-5</v>
      </c>
      <c r="J29" s="11"/>
      <c r="K29" s="103"/>
      <c r="L29" s="11"/>
      <c r="M29" s="20">
        <f t="shared" ref="M29:M30" si="2">(I29+F29)</f>
        <v>-25</v>
      </c>
      <c r="N29" s="10"/>
      <c r="O29" s="79">
        <f>O26+M29</f>
        <v>-18.438193599999998</v>
      </c>
      <c r="P29" s="11"/>
      <c r="Q29" s="88">
        <f>M29</f>
        <v>-25</v>
      </c>
      <c r="R29" s="97">
        <f>R26+Q29</f>
        <v>-15.438193599999998</v>
      </c>
      <c r="T29" s="51">
        <v>2</v>
      </c>
      <c r="U29" s="84">
        <f>-(T29*D29)</f>
        <v>-20</v>
      </c>
      <c r="V29" s="11"/>
      <c r="W29" s="57">
        <f>M29+U29</f>
        <v>-45</v>
      </c>
      <c r="X29" s="52">
        <f>-(W29/D29)</f>
        <v>4.5</v>
      </c>
      <c r="Y29" s="11"/>
      <c r="Z29" s="77">
        <f>Z25+W29</f>
        <v>-31.798193599999998</v>
      </c>
      <c r="AB29" s="58">
        <f>AB25+U29</f>
        <v>-22</v>
      </c>
      <c r="AD29" s="93">
        <f>W29</f>
        <v>-45</v>
      </c>
      <c r="AE29" s="98">
        <f>AE26+AD29</f>
        <v>-40.238193600000002</v>
      </c>
    </row>
    <row r="30" spans="2:31" x14ac:dyDescent="0.2">
      <c r="C30" s="23" t="s">
        <v>13</v>
      </c>
      <c r="D30" s="22">
        <v>10</v>
      </c>
      <c r="E30" s="19">
        <v>2</v>
      </c>
      <c r="F30" s="57">
        <f t="shared" si="0"/>
        <v>-20</v>
      </c>
      <c r="G30" s="4"/>
      <c r="H30" s="19">
        <v>0.5</v>
      </c>
      <c r="I30" s="57">
        <f t="shared" si="1"/>
        <v>-5</v>
      </c>
      <c r="J30" s="11"/>
      <c r="K30" s="103"/>
      <c r="L30" s="11"/>
      <c r="M30" s="20">
        <f t="shared" si="2"/>
        <v>-25</v>
      </c>
      <c r="N30" s="11"/>
      <c r="O30" s="79">
        <f t="shared" ref="O30" si="3">O29+M30</f>
        <v>-43.438193599999998</v>
      </c>
      <c r="P30" s="11"/>
      <c r="Q30" s="87"/>
      <c r="R30" s="97"/>
      <c r="T30" s="51">
        <v>2</v>
      </c>
      <c r="U30" s="84">
        <f>-(T30*D30)</f>
        <v>-20</v>
      </c>
      <c r="V30" s="11"/>
      <c r="W30" s="57">
        <f>M30+U30</f>
        <v>-45</v>
      </c>
      <c r="X30" s="52">
        <f>-(W30/D30)</f>
        <v>4.5</v>
      </c>
      <c r="Y30" s="11"/>
      <c r="Z30" s="77">
        <f>Z29+W30</f>
        <v>-76.798193599999991</v>
      </c>
      <c r="AB30" s="58">
        <f>AB29+U30</f>
        <v>-42</v>
      </c>
      <c r="AD30" s="91"/>
      <c r="AE30" s="98"/>
    </row>
    <row r="31" spans="2:31" ht="15.95" thickBot="1" x14ac:dyDescent="0.25">
      <c r="C31" s="25"/>
      <c r="D31" s="16"/>
      <c r="E31" s="16"/>
      <c r="F31" s="82"/>
      <c r="G31" s="16"/>
      <c r="H31" s="16"/>
      <c r="I31" s="82"/>
      <c r="J31" s="16"/>
      <c r="K31" s="106"/>
      <c r="L31" s="16"/>
      <c r="M31" s="63">
        <f>SUM(M29:M30)</f>
        <v>-50</v>
      </c>
      <c r="N31" s="16"/>
      <c r="O31" s="80"/>
      <c r="P31" s="11"/>
      <c r="Q31" s="87"/>
      <c r="R31" s="97"/>
      <c r="T31" s="59"/>
      <c r="U31" s="85">
        <f>SUM(U29:U30)</f>
        <v>-40</v>
      </c>
      <c r="V31" s="37"/>
      <c r="W31" s="65">
        <f>SUM(W29:W30)</f>
        <v>-90</v>
      </c>
      <c r="X31" s="60"/>
      <c r="Y31" s="37"/>
      <c r="Z31" s="77"/>
      <c r="AB31" s="70"/>
      <c r="AD31" s="91"/>
      <c r="AE31" s="98"/>
    </row>
    <row r="32" spans="2:31" x14ac:dyDescent="0.2">
      <c r="C32" s="39" t="s">
        <v>24</v>
      </c>
      <c r="D32" s="17"/>
      <c r="E32" s="17"/>
      <c r="F32" s="83"/>
      <c r="G32" s="17"/>
      <c r="H32" s="17"/>
      <c r="I32" s="83"/>
      <c r="J32" s="11"/>
      <c r="K32" s="103"/>
      <c r="L32" s="11"/>
      <c r="M32" s="11"/>
      <c r="N32" s="11"/>
      <c r="O32" s="79"/>
      <c r="P32" s="11"/>
      <c r="Q32" s="87"/>
      <c r="R32" s="97"/>
      <c r="T32" s="53"/>
      <c r="U32" s="84"/>
      <c r="V32" s="11"/>
      <c r="W32" s="57"/>
      <c r="X32" s="52"/>
      <c r="Y32" s="11"/>
      <c r="Z32" s="77"/>
      <c r="AB32" s="58"/>
      <c r="AD32" s="91"/>
      <c r="AE32" s="98"/>
    </row>
    <row r="33" spans="3:31" x14ac:dyDescent="0.2">
      <c r="C33" s="24" t="s">
        <v>33</v>
      </c>
      <c r="D33" s="114">
        <v>15</v>
      </c>
      <c r="E33" s="19">
        <v>2</v>
      </c>
      <c r="F33" s="57">
        <f t="shared" ref="F33:F34" si="4">-E33*D33</f>
        <v>-30</v>
      </c>
      <c r="G33" s="4"/>
      <c r="H33" s="19">
        <v>0.5</v>
      </c>
      <c r="I33" s="57">
        <f t="shared" ref="I33:I34" si="5">-H33*D33</f>
        <v>-7.5</v>
      </c>
      <c r="J33" s="11"/>
      <c r="K33" s="103"/>
      <c r="L33" s="11"/>
      <c r="M33" s="20">
        <f t="shared" ref="M33:M34" si="6">(I33+F33)</f>
        <v>-37.5</v>
      </c>
      <c r="N33" s="11"/>
      <c r="O33" s="79">
        <f>O30+M33</f>
        <v>-80.938193600000005</v>
      </c>
      <c r="P33" s="11"/>
      <c r="Q33" s="88">
        <f>M33</f>
        <v>-37.5</v>
      </c>
      <c r="R33" s="97">
        <f>R29+Q33</f>
        <v>-52.938193599999998</v>
      </c>
      <c r="T33" s="51">
        <v>1.5</v>
      </c>
      <c r="U33" s="84">
        <f>-(T33*D33)</f>
        <v>-22.5</v>
      </c>
      <c r="V33" s="11"/>
      <c r="W33" s="57">
        <f>M33+U33</f>
        <v>-60</v>
      </c>
      <c r="X33" s="52">
        <f>-(W33/D33)</f>
        <v>4</v>
      </c>
      <c r="Y33" s="11"/>
      <c r="Z33" s="77">
        <f>Z30+W33</f>
        <v>-136.79819359999999</v>
      </c>
      <c r="AB33" s="58">
        <f>AB30+U33</f>
        <v>-64.5</v>
      </c>
      <c r="AD33" s="93">
        <f>W33</f>
        <v>-60</v>
      </c>
      <c r="AE33" s="98">
        <f>AE29+AD33</f>
        <v>-100.2381936</v>
      </c>
    </row>
    <row r="34" spans="3:31" x14ac:dyDescent="0.2">
      <c r="C34" s="24" t="s">
        <v>34</v>
      </c>
      <c r="D34" s="22">
        <v>7.52</v>
      </c>
      <c r="E34" s="19">
        <v>2</v>
      </c>
      <c r="F34" s="57">
        <f t="shared" si="4"/>
        <v>-15.04</v>
      </c>
      <c r="G34" s="4"/>
      <c r="H34" s="19">
        <v>0.5</v>
      </c>
      <c r="I34" s="57">
        <f t="shared" si="5"/>
        <v>-3.76</v>
      </c>
      <c r="J34" s="11"/>
      <c r="K34" s="103"/>
      <c r="L34" s="11"/>
      <c r="M34" s="20">
        <f t="shared" si="6"/>
        <v>-18.799999999999997</v>
      </c>
      <c r="N34" s="11"/>
      <c r="O34" s="79">
        <f>O33+M34</f>
        <v>-99.738193600000002</v>
      </c>
      <c r="P34" s="11"/>
      <c r="Q34" s="87"/>
      <c r="R34" s="97"/>
      <c r="T34" s="51">
        <v>1.5</v>
      </c>
      <c r="U34" s="84">
        <f>-(T34*D34)</f>
        <v>-11.28</v>
      </c>
      <c r="V34" s="11"/>
      <c r="W34" s="57">
        <f>M34+U34</f>
        <v>-30.08</v>
      </c>
      <c r="X34" s="52">
        <f>-(W34/D34)</f>
        <v>4</v>
      </c>
      <c r="Y34" s="11"/>
      <c r="Z34" s="77">
        <f>Z33+W34</f>
        <v>-166.87819359999997</v>
      </c>
      <c r="AB34" s="58">
        <f>AB33+U34</f>
        <v>-75.78</v>
      </c>
      <c r="AD34" s="91"/>
      <c r="AE34" s="98"/>
    </row>
    <row r="35" spans="3:31" ht="15.95" thickBot="1" x14ac:dyDescent="0.25">
      <c r="C35" s="25"/>
      <c r="D35" s="16"/>
      <c r="E35" s="16"/>
      <c r="F35" s="82"/>
      <c r="G35" s="16"/>
      <c r="H35" s="16"/>
      <c r="I35" s="82"/>
      <c r="J35" s="16"/>
      <c r="K35" s="106"/>
      <c r="L35" s="16"/>
      <c r="M35" s="63">
        <f>SUM(M33:M34)</f>
        <v>-56.3</v>
      </c>
      <c r="N35" s="16"/>
      <c r="O35" s="80"/>
      <c r="P35" s="11"/>
      <c r="Q35" s="87"/>
      <c r="R35" s="97"/>
      <c r="T35" s="59"/>
      <c r="U35" s="85">
        <f>SUM(U33:U34)</f>
        <v>-33.78</v>
      </c>
      <c r="V35" s="37"/>
      <c r="W35" s="65">
        <f>SUM(W33:W34)</f>
        <v>-90.08</v>
      </c>
      <c r="X35" s="60"/>
      <c r="Y35" s="37"/>
      <c r="Z35" s="77"/>
      <c r="AB35" s="70"/>
      <c r="AD35" s="91"/>
      <c r="AE35" s="98"/>
    </row>
    <row r="36" spans="3:31" x14ac:dyDescent="0.2">
      <c r="C36" s="39" t="s">
        <v>25</v>
      </c>
      <c r="D36" s="17"/>
      <c r="E36" s="17"/>
      <c r="F36" s="83"/>
      <c r="G36" s="17"/>
      <c r="H36" s="17"/>
      <c r="I36" s="83"/>
      <c r="J36" s="11"/>
      <c r="K36" s="103"/>
      <c r="L36" s="11"/>
      <c r="M36" s="11"/>
      <c r="N36" s="11"/>
      <c r="O36" s="79"/>
      <c r="P36" s="11"/>
      <c r="Q36" s="87"/>
      <c r="R36" s="97"/>
      <c r="T36" s="53"/>
      <c r="U36" s="84"/>
      <c r="V36" s="11"/>
      <c r="W36" s="57"/>
      <c r="X36" s="52"/>
      <c r="Y36" s="11"/>
      <c r="Z36" s="77"/>
      <c r="AB36" s="58"/>
      <c r="AD36" s="91"/>
      <c r="AE36" s="98"/>
    </row>
    <row r="37" spans="3:31" x14ac:dyDescent="0.2">
      <c r="C37" s="23" t="s">
        <v>14</v>
      </c>
      <c r="D37" s="22">
        <v>12</v>
      </c>
      <c r="E37" s="19">
        <v>2</v>
      </c>
      <c r="F37" s="57">
        <f>-E37*D37</f>
        <v>-24</v>
      </c>
      <c r="G37" s="4"/>
      <c r="H37" s="19">
        <v>0.5</v>
      </c>
      <c r="I37" s="57">
        <f>-H37*D37</f>
        <v>-6</v>
      </c>
      <c r="J37" s="11"/>
      <c r="K37" s="103"/>
      <c r="L37" s="11"/>
      <c r="M37" s="20">
        <f>(I37+F37)</f>
        <v>-30</v>
      </c>
      <c r="N37" s="11"/>
      <c r="O37" s="79">
        <f>O34+M37</f>
        <v>-129.73819359999999</v>
      </c>
      <c r="P37" s="11"/>
      <c r="Q37" s="88">
        <f>M37</f>
        <v>-30</v>
      </c>
      <c r="R37" s="97">
        <f>R33+Q37</f>
        <v>-82.938193600000005</v>
      </c>
      <c r="T37" s="51">
        <v>2</v>
      </c>
      <c r="U37" s="84">
        <f>-(T37*D37)</f>
        <v>-24</v>
      </c>
      <c r="V37" s="11"/>
      <c r="W37" s="57">
        <f>M37+U37</f>
        <v>-54</v>
      </c>
      <c r="X37" s="52">
        <f>-(W37/D37)</f>
        <v>4.5</v>
      </c>
      <c r="Y37" s="11"/>
      <c r="Z37" s="77">
        <f>Z34+W37</f>
        <v>-220.87819359999997</v>
      </c>
      <c r="AB37" s="58">
        <f>AB34+U37</f>
        <v>-99.78</v>
      </c>
      <c r="AD37" s="93">
        <f>W37</f>
        <v>-54</v>
      </c>
      <c r="AE37" s="98">
        <f>AE33+AD37</f>
        <v>-154.23819359999999</v>
      </c>
    </row>
    <row r="38" spans="3:31" ht="15.95" thickBot="1" x14ac:dyDescent="0.25">
      <c r="C38" s="25"/>
      <c r="D38" s="16"/>
      <c r="E38" s="16"/>
      <c r="F38" s="82"/>
      <c r="G38" s="16"/>
      <c r="H38" s="16"/>
      <c r="I38" s="82"/>
      <c r="J38" s="16"/>
      <c r="K38" s="106"/>
      <c r="L38" s="16"/>
      <c r="M38" s="63">
        <f>M37</f>
        <v>-30</v>
      </c>
      <c r="N38" s="16"/>
      <c r="O38" s="80"/>
      <c r="P38" s="11"/>
      <c r="Q38" s="87"/>
      <c r="R38" s="97"/>
      <c r="T38" s="59"/>
      <c r="U38" s="85">
        <f>U37</f>
        <v>-24</v>
      </c>
      <c r="V38" s="37"/>
      <c r="W38" s="65">
        <f>W37</f>
        <v>-54</v>
      </c>
      <c r="X38" s="60"/>
      <c r="Y38" s="37"/>
      <c r="Z38" s="77"/>
      <c r="AB38" s="70"/>
      <c r="AD38" s="91"/>
      <c r="AE38" s="98"/>
    </row>
    <row r="39" spans="3:31" x14ac:dyDescent="0.2">
      <c r="C39" s="39" t="s">
        <v>30</v>
      </c>
      <c r="D39" s="17"/>
      <c r="E39" s="17"/>
      <c r="F39" s="83"/>
      <c r="G39" s="17"/>
      <c r="H39" s="17"/>
      <c r="I39" s="83"/>
      <c r="J39" s="11"/>
      <c r="K39" s="103"/>
      <c r="L39" s="11"/>
      <c r="M39" s="11"/>
      <c r="N39" s="11"/>
      <c r="O39" s="79"/>
      <c r="P39" s="11"/>
      <c r="Q39" s="87"/>
      <c r="R39" s="97"/>
      <c r="T39" s="53"/>
      <c r="U39" s="84"/>
      <c r="V39" s="11"/>
      <c r="W39" s="57"/>
      <c r="X39" s="52"/>
      <c r="Y39" s="11"/>
      <c r="Z39" s="77"/>
      <c r="AB39" s="58"/>
      <c r="AD39" s="91"/>
      <c r="AE39" s="98"/>
    </row>
    <row r="40" spans="3:31" x14ac:dyDescent="0.25">
      <c r="C40" s="24" t="s">
        <v>20</v>
      </c>
      <c r="D40" s="22">
        <v>3.2</v>
      </c>
      <c r="E40" s="19">
        <v>2</v>
      </c>
      <c r="F40" s="57">
        <f>-E40*D40</f>
        <v>-6.4</v>
      </c>
      <c r="G40" s="4"/>
      <c r="H40" s="19">
        <v>0.5</v>
      </c>
      <c r="I40" s="57">
        <f>-H40*D40</f>
        <v>-1.6</v>
      </c>
      <c r="J40" s="11"/>
      <c r="K40" s="103"/>
      <c r="L40" s="11"/>
      <c r="M40" s="20">
        <f>(I40+F40)</f>
        <v>-8</v>
      </c>
      <c r="N40" s="11"/>
      <c r="O40" s="79">
        <f>O37+M40</f>
        <v>-137.73819359999999</v>
      </c>
      <c r="P40" s="11"/>
      <c r="Q40" s="88">
        <f>M40</f>
        <v>-8</v>
      </c>
      <c r="R40" s="97">
        <f>R37+Q40</f>
        <v>-90.938193600000005</v>
      </c>
      <c r="T40" s="51">
        <v>1.5</v>
      </c>
      <c r="U40" s="84">
        <f>-(T40*D40)</f>
        <v>-4.8000000000000007</v>
      </c>
      <c r="V40" s="11"/>
      <c r="W40" s="57">
        <f>M40+U40</f>
        <v>-12.8</v>
      </c>
      <c r="X40" s="52">
        <f>-(W40/D40)</f>
        <v>4</v>
      </c>
      <c r="Y40" s="11"/>
      <c r="Z40" s="77">
        <f>Z37+W40</f>
        <v>-233.67819359999999</v>
      </c>
      <c r="AB40" s="58">
        <f>AB37+U40</f>
        <v>-104.58</v>
      </c>
      <c r="AD40" s="93">
        <f>W40</f>
        <v>-12.8</v>
      </c>
      <c r="AE40" s="98">
        <f>AE37+AD40</f>
        <v>-167.0381936</v>
      </c>
    </row>
    <row r="41" spans="3:31" x14ac:dyDescent="0.25">
      <c r="C41" s="24" t="s">
        <v>9</v>
      </c>
      <c r="D41" s="22">
        <v>2</v>
      </c>
      <c r="E41" s="19">
        <v>4.0999999999999996</v>
      </c>
      <c r="F41" s="57">
        <f>-E41*D41</f>
        <v>-8.1999999999999993</v>
      </c>
      <c r="G41" s="4"/>
      <c r="H41" s="19">
        <v>0</v>
      </c>
      <c r="I41" s="57">
        <f>-H41*D41</f>
        <v>0</v>
      </c>
      <c r="J41" s="11"/>
      <c r="K41" s="103"/>
      <c r="L41" s="11"/>
      <c r="M41" s="20">
        <f>(I41+F41)</f>
        <v>-8.1999999999999993</v>
      </c>
      <c r="N41" s="11"/>
      <c r="O41" s="79">
        <f>O40+M41</f>
        <v>-145.93819359999998</v>
      </c>
      <c r="P41" s="11"/>
      <c r="Q41" s="87"/>
      <c r="R41" s="97"/>
      <c r="T41" s="51">
        <v>2</v>
      </c>
      <c r="U41" s="84">
        <f>-(T41*D41)</f>
        <v>-4</v>
      </c>
      <c r="V41" s="11"/>
      <c r="W41" s="57">
        <f>M41+U41</f>
        <v>-12.2</v>
      </c>
      <c r="X41" s="52">
        <f>-(W41/D41)</f>
        <v>6.1</v>
      </c>
      <c r="Y41" s="11"/>
      <c r="Z41" s="77">
        <f>Z40+W41</f>
        <v>-245.87819359999997</v>
      </c>
      <c r="AB41" s="58">
        <f>AB40+U41</f>
        <v>-108.58</v>
      </c>
      <c r="AD41" s="91"/>
      <c r="AE41" s="98"/>
    </row>
    <row r="42" spans="3:31" ht="15.75" thickBot="1" x14ac:dyDescent="0.3">
      <c r="C42" s="25"/>
      <c r="D42" s="16"/>
      <c r="E42" s="16"/>
      <c r="F42" s="16"/>
      <c r="G42" s="16"/>
      <c r="H42" s="16"/>
      <c r="I42" s="16"/>
      <c r="J42" s="16"/>
      <c r="K42" s="106"/>
      <c r="L42" s="16"/>
      <c r="M42" s="63">
        <f>SUM(M40:M41)</f>
        <v>-16.2</v>
      </c>
      <c r="N42" s="16"/>
      <c r="O42" s="73"/>
      <c r="P42" s="11"/>
      <c r="Q42" s="87"/>
      <c r="R42" s="97"/>
      <c r="T42" s="59"/>
      <c r="U42" s="85">
        <f>SUM(U40:U41)</f>
        <v>-8.8000000000000007</v>
      </c>
      <c r="V42" s="37"/>
      <c r="W42" s="65">
        <f>SUM(W40:W41)</f>
        <v>-25</v>
      </c>
      <c r="X42" s="37"/>
      <c r="Y42" s="37"/>
      <c r="Z42" s="77"/>
      <c r="AB42" s="70"/>
      <c r="AD42" s="91"/>
      <c r="AE42" s="98"/>
    </row>
    <row r="43" spans="3:31" ht="15.75" thickBot="1" x14ac:dyDescent="0.3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74"/>
      <c r="P43" s="11"/>
      <c r="Q43" s="89"/>
      <c r="R43" s="100"/>
      <c r="T43" s="54"/>
      <c r="U43" s="55"/>
      <c r="V43" s="55"/>
      <c r="W43" s="55"/>
      <c r="X43" s="55"/>
      <c r="Y43" s="55"/>
      <c r="Z43" s="78"/>
      <c r="AB43" s="96"/>
      <c r="AD43" s="94"/>
      <c r="AE43" s="99"/>
    </row>
    <row r="44" spans="3:31" x14ac:dyDescent="0.25">
      <c r="P44" s="11"/>
      <c r="Q44" s="11"/>
      <c r="R44" s="11"/>
      <c r="AD44" s="11"/>
      <c r="AE44" s="11"/>
    </row>
    <row r="45" spans="3:31" x14ac:dyDescent="0.25">
      <c r="P45" s="11"/>
      <c r="Q45" s="11"/>
      <c r="R45" s="11"/>
      <c r="AD45" s="11"/>
      <c r="AE45" s="11"/>
    </row>
    <row r="46" spans="3:31" x14ac:dyDescent="0.25">
      <c r="P46" s="11"/>
      <c r="Q46" s="11"/>
      <c r="R46" s="11"/>
      <c r="AD46" s="11"/>
      <c r="AE46" s="11"/>
    </row>
    <row r="47" spans="3:31" x14ac:dyDescent="0.25">
      <c r="P47" s="11"/>
      <c r="Q47" s="11"/>
      <c r="R47" s="11"/>
      <c r="AD47" s="11"/>
      <c r="AE47" s="11"/>
    </row>
    <row r="48" spans="3:31" x14ac:dyDescent="0.25">
      <c r="P48" s="11"/>
      <c r="Q48" s="11"/>
      <c r="R48" s="11"/>
      <c r="AD48" s="11"/>
      <c r="AE48" s="11"/>
    </row>
    <row r="49" spans="16:31" x14ac:dyDescent="0.25">
      <c r="P49" s="11"/>
      <c r="Q49" s="11"/>
      <c r="R49" s="11"/>
      <c r="AD49" s="11"/>
      <c r="AE49" s="11"/>
    </row>
    <row r="50" spans="16:31" x14ac:dyDescent="0.25">
      <c r="P50" s="11"/>
      <c r="Q50" s="11"/>
      <c r="R50" s="11"/>
      <c r="AD50" s="11"/>
      <c r="AE50" s="11"/>
    </row>
    <row r="51" spans="16:31" x14ac:dyDescent="0.25">
      <c r="P51" s="11"/>
      <c r="Q51" s="11"/>
      <c r="R51" s="11"/>
      <c r="AD51" s="11"/>
      <c r="AE51" s="11"/>
    </row>
    <row r="52" spans="16:31" x14ac:dyDescent="0.25">
      <c r="P52" s="11"/>
      <c r="Q52" s="11"/>
      <c r="R52" s="11"/>
      <c r="AD52" s="11"/>
      <c r="AE52" s="11"/>
    </row>
    <row r="53" spans="16:31" x14ac:dyDescent="0.25">
      <c r="P53" s="11"/>
      <c r="Q53" s="11"/>
      <c r="R53" s="11"/>
      <c r="AD53" s="11"/>
      <c r="AE53" s="11"/>
    </row>
    <row r="54" spans="16:31" x14ac:dyDescent="0.25">
      <c r="P54" s="11"/>
      <c r="Q54" s="11"/>
      <c r="R54" s="11"/>
      <c r="AD54" s="11"/>
      <c r="AE54" s="11"/>
    </row>
    <row r="55" spans="16:31" x14ac:dyDescent="0.25">
      <c r="P55" s="11"/>
      <c r="Q55" s="11"/>
      <c r="R55" s="11"/>
      <c r="AD55" s="11"/>
      <c r="AE55" s="11"/>
    </row>
    <row r="56" spans="16:31" x14ac:dyDescent="0.25">
      <c r="P56" s="11"/>
      <c r="Q56" s="11"/>
      <c r="R56" s="11"/>
      <c r="AD56" s="11"/>
      <c r="AE56" s="11"/>
    </row>
    <row r="57" spans="16:31" x14ac:dyDescent="0.25">
      <c r="P57" s="11"/>
      <c r="Q57" s="11"/>
      <c r="R57" s="11"/>
      <c r="AD57" s="11"/>
      <c r="AE57" s="11"/>
    </row>
    <row r="58" spans="16:31" x14ac:dyDescent="0.25">
      <c r="P58" s="11"/>
      <c r="Q58" s="11"/>
      <c r="R58" s="11"/>
      <c r="AD58" s="11"/>
      <c r="AE58" s="11"/>
    </row>
    <row r="59" spans="16:31" x14ac:dyDescent="0.25">
      <c r="P59" s="11"/>
      <c r="Q59" s="11"/>
      <c r="R59" s="11"/>
      <c r="AD59" s="11"/>
      <c r="AE59" s="11"/>
    </row>
  </sheetData>
  <mergeCells count="2">
    <mergeCell ref="D21:O21"/>
    <mergeCell ref="T21:Z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39" style="1" bestFit="1" customWidth="1"/>
    <col min="21" max="21" width="12.7109375" style="1" customWidth="1"/>
    <col min="22" max="22" width="0.85546875" style="1" customWidth="1"/>
    <col min="23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109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18.95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-0.75</v>
      </c>
      <c r="K5" s="11"/>
      <c r="L5" s="11"/>
      <c r="M5" s="11"/>
      <c r="N5" s="13">
        <f>(J5+G5)</f>
        <v>-0.75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f>-0.1-0.211744</f>
        <v>-0.31174400000000002</v>
      </c>
      <c r="K6" s="11"/>
      <c r="L6" s="11"/>
      <c r="M6" s="11"/>
      <c r="N6" s="153">
        <f>J6</f>
        <v>-0.31174400000000002</v>
      </c>
      <c r="O6" s="12"/>
      <c r="P6" s="17"/>
      <c r="Q6" s="17"/>
    </row>
    <row r="7" spans="2:17" x14ac:dyDescent="0.2">
      <c r="C7" s="9" t="s">
        <v>90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91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5">
        <v>-0.13672100000000001</v>
      </c>
      <c r="K11" s="11"/>
      <c r="L11" s="11"/>
      <c r="M11" s="11"/>
      <c r="N11" s="143">
        <f>(J11+G11)</f>
        <v>-0.13672100000000001</v>
      </c>
      <c r="O11" s="12"/>
      <c r="P11" s="17"/>
      <c r="Q11" s="17"/>
    </row>
    <row r="12" spans="2:17" x14ac:dyDescent="0.2">
      <c r="B12" s="8"/>
      <c r="C12" s="10" t="s">
        <v>45</v>
      </c>
      <c r="D12" s="10"/>
      <c r="E12" s="174">
        <v>3.0235500000000002</v>
      </c>
      <c r="F12" s="166">
        <v>2.0150000000000001</v>
      </c>
      <c r="G12" s="57">
        <f>-F12*E12</f>
        <v>-6.092453250000001</v>
      </c>
      <c r="H12" s="4"/>
      <c r="I12" s="12"/>
      <c r="J12" s="12"/>
      <c r="K12" s="11"/>
      <c r="L12" s="103"/>
      <c r="M12" s="11"/>
      <c r="N12" s="143">
        <f t="shared" ref="N12" si="2">(J12+G12+L12)</f>
        <v>-6.092453250000001</v>
      </c>
      <c r="O12" s="10"/>
      <c r="P12" s="21"/>
      <c r="Q12" s="11"/>
    </row>
    <row r="13" spans="2:17" x14ac:dyDescent="0.2">
      <c r="C13" s="10"/>
      <c r="D13" s="10"/>
      <c r="E13" s="119"/>
      <c r="F13" s="119"/>
      <c r="G13" s="121"/>
      <c r="H13" s="122"/>
      <c r="I13" s="12"/>
      <c r="J13" s="12"/>
      <c r="K13" s="11"/>
      <c r="L13" s="11"/>
      <c r="M13" s="11"/>
      <c r="N13" s="11"/>
      <c r="O13" s="12"/>
      <c r="P13" s="17"/>
      <c r="Q13" s="17"/>
    </row>
    <row r="14" spans="2:17" ht="18.95" x14ac:dyDescent="0.25">
      <c r="C14" s="127"/>
      <c r="D14" s="127"/>
      <c r="P14" s="147" t="s">
        <v>57</v>
      </c>
    </row>
    <row r="15" spans="2:17" ht="18.95" x14ac:dyDescent="0.25">
      <c r="C15" s="127"/>
      <c r="D15" s="127"/>
      <c r="N15" s="146" t="s">
        <v>55</v>
      </c>
      <c r="P15" s="136">
        <f>75.748644</f>
        <v>75.748643999999999</v>
      </c>
    </row>
    <row r="16" spans="2:17" ht="18.95" x14ac:dyDescent="0.25">
      <c r="C16" s="131" t="s">
        <v>21</v>
      </c>
      <c r="D16" s="127"/>
    </row>
    <row r="17" spans="1:24" ht="18.95" x14ac:dyDescent="0.25">
      <c r="C17" s="127"/>
      <c r="D17" s="127"/>
      <c r="E17" s="17" t="s">
        <v>41</v>
      </c>
      <c r="F17" s="17" t="s">
        <v>5</v>
      </c>
      <c r="G17" s="17" t="s">
        <v>0</v>
      </c>
      <c r="H17" s="17"/>
      <c r="I17" s="17" t="s">
        <v>6</v>
      </c>
      <c r="J17" s="17" t="s">
        <v>10</v>
      </c>
    </row>
    <row r="18" spans="1:24" ht="15" customHeight="1" x14ac:dyDescent="0.25">
      <c r="C18" s="154" t="s">
        <v>84</v>
      </c>
      <c r="D18" s="127"/>
      <c r="E18" s="17"/>
      <c r="F18" s="17"/>
      <c r="G18" s="17"/>
      <c r="H18" s="17"/>
      <c r="I18" s="17"/>
      <c r="J18" s="17"/>
      <c r="L18" s="167">
        <v>-0.83499999999999996</v>
      </c>
      <c r="N18" s="143">
        <f t="shared" ref="N18:N22" si="3">(J18+G18+L18)</f>
        <v>-0.83499999999999996</v>
      </c>
      <c r="R18" s="6" t="s">
        <v>103</v>
      </c>
    </row>
    <row r="19" spans="1:24" x14ac:dyDescent="0.2">
      <c r="B19" s="8"/>
      <c r="C19" s="154" t="s">
        <v>97</v>
      </c>
      <c r="D19" s="10"/>
      <c r="E19" s="17"/>
      <c r="F19" s="17"/>
      <c r="G19" s="17"/>
      <c r="H19" s="4"/>
      <c r="I19" s="135">
        <v>0.4</v>
      </c>
      <c r="J19" s="178">
        <f>-I19*E10</f>
        <v>-0.46376000000000001</v>
      </c>
      <c r="K19" s="11"/>
      <c r="L19" s="103"/>
      <c r="M19" s="11"/>
      <c r="N19" s="143">
        <f t="shared" si="3"/>
        <v>-0.46376000000000001</v>
      </c>
      <c r="O19" s="9"/>
      <c r="P19" s="21"/>
      <c r="Q19" s="11"/>
    </row>
    <row r="20" spans="1:24" x14ac:dyDescent="0.2">
      <c r="B20" s="8"/>
      <c r="C20" s="155" t="s">
        <v>16</v>
      </c>
      <c r="D20" s="11"/>
      <c r="E20" s="17"/>
      <c r="F20" s="17"/>
      <c r="G20" s="9"/>
      <c r="H20" s="9"/>
      <c r="I20" s="9"/>
      <c r="J20" s="180">
        <f>-0.636-J6</f>
        <v>-0.32425599999999999</v>
      </c>
      <c r="K20" s="9"/>
      <c r="L20" s="9"/>
      <c r="M20" s="9"/>
      <c r="N20" s="143">
        <f t="shared" si="3"/>
        <v>-0.32425599999999999</v>
      </c>
      <c r="O20" s="9"/>
      <c r="P20" s="21"/>
      <c r="Q20" s="11"/>
      <c r="R20" s="186"/>
    </row>
    <row r="21" spans="1:24" x14ac:dyDescent="0.2">
      <c r="B21" s="8"/>
      <c r="C21" s="156" t="s">
        <v>62</v>
      </c>
      <c r="D21" s="9"/>
      <c r="E21" s="9"/>
      <c r="F21" s="9"/>
      <c r="G21" s="9"/>
      <c r="H21" s="4"/>
      <c r="I21" s="120"/>
      <c r="J21" s="180">
        <f>-1.71638-J5</f>
        <v>-0.96638000000000002</v>
      </c>
      <c r="K21" s="11"/>
      <c r="L21" s="11"/>
      <c r="M21" s="11"/>
      <c r="N21" s="143">
        <f t="shared" si="3"/>
        <v>-0.96638000000000002</v>
      </c>
      <c r="O21" s="9"/>
      <c r="P21" s="21"/>
      <c r="Q21" s="11"/>
    </row>
    <row r="22" spans="1:24" x14ac:dyDescent="0.2">
      <c r="B22" s="8"/>
      <c r="C22" s="156" t="s">
        <v>92</v>
      </c>
      <c r="D22" s="9"/>
      <c r="E22" s="119"/>
      <c r="F22" s="105"/>
      <c r="G22" s="139"/>
      <c r="H22" s="4"/>
      <c r="I22" s="19">
        <v>0.3</v>
      </c>
      <c r="J22" s="179">
        <f>(-I22*(E22+E7))-J11</f>
        <v>-3.0862150000000002</v>
      </c>
      <c r="K22" s="11"/>
      <c r="L22" s="11"/>
      <c r="M22" s="11"/>
      <c r="N22" s="143">
        <f t="shared" si="3"/>
        <v>-3.0862150000000002</v>
      </c>
      <c r="O22" s="9"/>
      <c r="P22" s="21"/>
      <c r="Q22" s="11"/>
    </row>
    <row r="23" spans="1:24" x14ac:dyDescent="0.2">
      <c r="B23" s="8"/>
      <c r="C23" s="154" t="s">
        <v>91</v>
      </c>
      <c r="D23" s="10"/>
      <c r="E23" s="104"/>
      <c r="F23" s="120"/>
      <c r="G23" s="57"/>
      <c r="H23" s="4"/>
      <c r="I23" s="120"/>
      <c r="J23" s="57"/>
      <c r="K23" s="11"/>
      <c r="L23" s="157">
        <f>-2.537446-L8</f>
        <v>-2.2837000000000001</v>
      </c>
      <c r="M23" s="11"/>
      <c r="N23" s="143">
        <f>(J23+G23+L23)</f>
        <v>-2.2837000000000001</v>
      </c>
      <c r="O23" s="9"/>
      <c r="P23" s="21"/>
      <c r="Q23" s="11"/>
    </row>
    <row r="24" spans="1:24" x14ac:dyDescent="0.2">
      <c r="B24" s="8"/>
      <c r="C24" s="155" t="s">
        <v>96</v>
      </c>
      <c r="D24" s="11"/>
      <c r="E24" s="28">
        <v>1.48</v>
      </c>
      <c r="F24" s="135">
        <v>2.2000000000000002</v>
      </c>
      <c r="G24" s="84">
        <f>-F24*E24</f>
        <v>-3.2560000000000002</v>
      </c>
      <c r="H24" s="11"/>
      <c r="I24" s="29">
        <v>0.35</v>
      </c>
      <c r="J24" s="57">
        <f>-I24*E24</f>
        <v>-0.51800000000000002</v>
      </c>
      <c r="K24" s="9"/>
      <c r="L24" s="9"/>
      <c r="M24" s="9"/>
      <c r="N24" s="143">
        <f t="shared" ref="N24:N28" si="4">(J24+G24+L24)</f>
        <v>-3.774</v>
      </c>
      <c r="O24" s="9"/>
      <c r="P24" s="21"/>
      <c r="Q24" s="11"/>
      <c r="T24" s="1">
        <v>5990176</v>
      </c>
    </row>
    <row r="25" spans="1:24" x14ac:dyDescent="0.2">
      <c r="B25" s="8"/>
      <c r="C25" s="154" t="s">
        <v>95</v>
      </c>
      <c r="D25" s="10"/>
      <c r="E25" s="145">
        <v>0.8</v>
      </c>
      <c r="F25" s="135">
        <v>1.9</v>
      </c>
      <c r="G25" s="57">
        <f>-F25*E25</f>
        <v>-1.52</v>
      </c>
      <c r="H25" s="4"/>
      <c r="I25" s="135">
        <v>0.4</v>
      </c>
      <c r="J25" s="177">
        <f>-I25*E25</f>
        <v>-0.32000000000000006</v>
      </c>
      <c r="K25" s="11"/>
      <c r="L25" s="103"/>
      <c r="M25" s="11"/>
      <c r="N25" s="143">
        <f t="shared" si="4"/>
        <v>-1.84</v>
      </c>
      <c r="O25" s="9"/>
      <c r="P25" s="21"/>
      <c r="Q25" s="11"/>
      <c r="T25" s="1">
        <v>84101</v>
      </c>
    </row>
    <row r="26" spans="1:24" x14ac:dyDescent="0.2">
      <c r="B26" s="8"/>
      <c r="C26" s="154" t="s">
        <v>93</v>
      </c>
      <c r="D26" s="10"/>
      <c r="E26" s="57"/>
      <c r="F26" s="57"/>
      <c r="G26" s="57"/>
      <c r="H26" s="4"/>
      <c r="I26" s="135">
        <v>0.4</v>
      </c>
      <c r="J26" s="177">
        <f>-I26*E9</f>
        <v>-0.96530000000000005</v>
      </c>
      <c r="K26" s="11"/>
      <c r="L26" s="103"/>
      <c r="M26" s="11"/>
      <c r="N26" s="143">
        <f t="shared" si="4"/>
        <v>-0.96530000000000005</v>
      </c>
      <c r="O26" s="9"/>
      <c r="P26" s="21"/>
      <c r="Q26" s="11"/>
      <c r="T26" s="1">
        <v>-31223</v>
      </c>
    </row>
    <row r="27" spans="1:24" x14ac:dyDescent="0.2">
      <c r="B27" s="8"/>
      <c r="C27" s="10" t="s">
        <v>94</v>
      </c>
      <c r="D27" s="10"/>
      <c r="E27" s="57"/>
      <c r="F27" s="57"/>
      <c r="G27" s="57"/>
      <c r="H27" s="4"/>
      <c r="I27" s="19">
        <v>0.4</v>
      </c>
      <c r="J27" s="183">
        <f>-I27*E12</f>
        <v>-1.2094200000000002</v>
      </c>
      <c r="K27" s="11"/>
      <c r="L27" s="103"/>
      <c r="M27" s="11"/>
      <c r="N27" s="143">
        <f t="shared" si="4"/>
        <v>-1.2094200000000002</v>
      </c>
      <c r="O27" s="10"/>
      <c r="P27" s="21"/>
      <c r="Q27" s="11"/>
      <c r="T27" s="1">
        <v>-8825</v>
      </c>
    </row>
    <row r="28" spans="1:24" x14ac:dyDescent="0.2">
      <c r="B28" s="8"/>
      <c r="C28" s="154" t="s">
        <v>100</v>
      </c>
      <c r="D28" s="11"/>
      <c r="E28" s="29">
        <v>2</v>
      </c>
      <c r="F28" s="188">
        <f>((0.75*2.2)+(0.75*2.49)+(0.5*1.87))/2</f>
        <v>2.2262500000000003</v>
      </c>
      <c r="G28" s="84">
        <f>-F28*E28</f>
        <v>-4.4525000000000006</v>
      </c>
      <c r="H28" s="11"/>
      <c r="K28" s="9"/>
      <c r="L28" s="9"/>
      <c r="M28" s="9"/>
      <c r="N28" s="185">
        <f t="shared" si="4"/>
        <v>-4.4525000000000006</v>
      </c>
      <c r="O28" s="10"/>
      <c r="P28" s="21"/>
      <c r="Q28" s="11"/>
      <c r="T28" s="1">
        <f>SUM(T24:T27)</f>
        <v>6034229</v>
      </c>
    </row>
    <row r="29" spans="1:24" ht="15.95" thickBot="1" x14ac:dyDescent="0.25">
      <c r="A29" s="6"/>
      <c r="B29" s="6"/>
      <c r="N29" s="149">
        <f>SUM(N18:N28)</f>
        <v>-20.200530999999998</v>
      </c>
      <c r="O29" s="9"/>
      <c r="P29" s="129">
        <f>P15+N29</f>
        <v>55.548113000000001</v>
      </c>
      <c r="Q29" s="11"/>
      <c r="R29" s="67" t="s">
        <v>31</v>
      </c>
    </row>
    <row r="30" spans="1:24" x14ac:dyDescent="0.2">
      <c r="Q30" s="11"/>
    </row>
    <row r="31" spans="1:24" ht="21" x14ac:dyDescent="0.25">
      <c r="E31" s="209" t="s">
        <v>56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1"/>
    </row>
    <row r="32" spans="1:24" ht="21" x14ac:dyDescent="0.2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1"/>
      <c r="W32" s="194" t="s">
        <v>112</v>
      </c>
      <c r="X32" s="194" t="s">
        <v>112</v>
      </c>
    </row>
    <row r="33" spans="1:24" x14ac:dyDescent="0.2">
      <c r="B33" s="9"/>
      <c r="C33" s="130"/>
      <c r="D33" s="130"/>
      <c r="E33" s="17" t="s">
        <v>4</v>
      </c>
      <c r="F33" s="17" t="s">
        <v>5</v>
      </c>
      <c r="G33" s="17" t="s">
        <v>0</v>
      </c>
      <c r="H33" s="17"/>
      <c r="I33" s="17" t="s">
        <v>6</v>
      </c>
      <c r="J33" s="17" t="s">
        <v>10</v>
      </c>
      <c r="K33" s="9"/>
      <c r="L33" s="36" t="s">
        <v>42</v>
      </c>
      <c r="M33" s="9"/>
      <c r="N33" s="36" t="s">
        <v>26</v>
      </c>
      <c r="O33" s="9"/>
      <c r="P33" s="132" t="s">
        <v>2</v>
      </c>
      <c r="Q33" s="11"/>
      <c r="W33" s="194" t="s">
        <v>110</v>
      </c>
      <c r="X33" s="194" t="s">
        <v>111</v>
      </c>
    </row>
    <row r="34" spans="1:24" x14ac:dyDescent="0.2">
      <c r="B34" s="9"/>
      <c r="C34" s="130"/>
      <c r="D34" s="130"/>
      <c r="E34" s="17"/>
      <c r="F34" s="17"/>
      <c r="G34" s="17"/>
      <c r="H34" s="17"/>
      <c r="I34" s="17"/>
      <c r="J34" s="17"/>
      <c r="K34" s="9"/>
      <c r="L34" s="36"/>
      <c r="M34" s="9"/>
      <c r="N34" s="36"/>
      <c r="O34" s="9"/>
      <c r="P34" s="132"/>
      <c r="Q34" s="11"/>
    </row>
    <row r="35" spans="1:24" ht="18.95" x14ac:dyDescent="0.25">
      <c r="B35" s="9"/>
      <c r="C35" s="131" t="s">
        <v>48</v>
      </c>
      <c r="D35" s="131"/>
      <c r="E35" s="17"/>
      <c r="F35" s="17"/>
      <c r="G35" s="17"/>
      <c r="H35" s="17"/>
      <c r="I35" s="17"/>
      <c r="J35" s="17"/>
      <c r="K35" s="9"/>
      <c r="L35" s="36"/>
      <c r="M35" s="9"/>
      <c r="N35" s="36"/>
      <c r="O35" s="9"/>
      <c r="P35" s="132"/>
      <c r="Q35" s="11"/>
    </row>
    <row r="36" spans="1:24" x14ac:dyDescent="0.2">
      <c r="B36" s="6"/>
      <c r="C36" s="10" t="s">
        <v>119</v>
      </c>
      <c r="D36" s="10"/>
      <c r="E36" s="144">
        <v>3.6</v>
      </c>
      <c r="F36" s="135">
        <v>2.2000000000000002</v>
      </c>
      <c r="G36" s="57">
        <f t="shared" ref="G36" si="5">-F36*E36</f>
        <v>-7.9200000000000008</v>
      </c>
      <c r="H36" s="4"/>
      <c r="I36" s="135">
        <v>0.4</v>
      </c>
      <c r="J36" s="57">
        <f t="shared" ref="J36" si="6">-I36*E36</f>
        <v>-1.4400000000000002</v>
      </c>
      <c r="K36" s="11"/>
      <c r="L36" s="103"/>
      <c r="M36" s="11"/>
      <c r="N36" s="20">
        <f t="shared" ref="N36" si="7">(J36+G36)</f>
        <v>-9.3600000000000012</v>
      </c>
      <c r="O36" s="10"/>
      <c r="P36" s="133">
        <f>P29+N36</f>
        <v>46.188113000000001</v>
      </c>
      <c r="Q36" s="11"/>
      <c r="W36" s="197">
        <f>G36</f>
        <v>-7.9200000000000008</v>
      </c>
      <c r="X36" s="197">
        <f>J36</f>
        <v>-1.4400000000000002</v>
      </c>
    </row>
    <row r="37" spans="1:24" x14ac:dyDescent="0.2">
      <c r="B37" s="6"/>
      <c r="C37" s="10" t="s">
        <v>121</v>
      </c>
      <c r="D37" s="10"/>
      <c r="E37" s="145">
        <v>3.02</v>
      </c>
      <c r="F37" s="135">
        <v>2.2000000000000002</v>
      </c>
      <c r="G37" s="57">
        <f>-F37*E37</f>
        <v>-6.644000000000001</v>
      </c>
      <c r="H37" s="4"/>
      <c r="I37" s="19">
        <v>0.35</v>
      </c>
      <c r="J37" s="57">
        <f>-I37*E37</f>
        <v>-1.0569999999999999</v>
      </c>
      <c r="K37" s="11"/>
      <c r="L37" s="103"/>
      <c r="M37" s="11"/>
      <c r="N37" s="20">
        <f>(J37+G37)</f>
        <v>-7.7010000000000005</v>
      </c>
      <c r="O37" s="10"/>
      <c r="P37" s="133">
        <f t="shared" ref="P37:P39" si="8">P36+N37</f>
        <v>38.487113000000001</v>
      </c>
      <c r="Q37" s="11"/>
      <c r="R37" s="6"/>
      <c r="W37" s="197">
        <f t="shared" ref="W37:W39" si="9">G37</f>
        <v>-6.644000000000001</v>
      </c>
      <c r="X37" s="197">
        <f t="shared" ref="X37:X39" si="10">J37</f>
        <v>-1.0569999999999999</v>
      </c>
    </row>
    <row r="38" spans="1:24" ht="15.95" thickBot="1" x14ac:dyDescent="0.25">
      <c r="C38" s="10" t="s">
        <v>122</v>
      </c>
      <c r="E38" s="182">
        <v>1.04</v>
      </c>
      <c r="F38" s="135">
        <v>1.9</v>
      </c>
      <c r="G38" s="57">
        <f>-F38*E38</f>
        <v>-1.976</v>
      </c>
      <c r="H38" s="4"/>
      <c r="I38" s="19">
        <v>0.35</v>
      </c>
      <c r="J38" s="57">
        <f>-I38*E38</f>
        <v>-0.36399999999999999</v>
      </c>
      <c r="K38" s="11"/>
      <c r="L38" s="103"/>
      <c r="M38" s="11"/>
      <c r="N38" s="20">
        <f>(J38+G38)</f>
        <v>-2.34</v>
      </c>
      <c r="O38" s="10"/>
      <c r="P38" s="133">
        <f t="shared" si="8"/>
        <v>36.147113000000004</v>
      </c>
      <c r="R38" s="6"/>
      <c r="W38" s="197">
        <f t="shared" si="9"/>
        <v>-1.976</v>
      </c>
      <c r="X38" s="197">
        <f t="shared" si="10"/>
        <v>-0.36399999999999999</v>
      </c>
    </row>
    <row r="39" spans="1:24" ht="15.95" thickBot="1" x14ac:dyDescent="0.25">
      <c r="C39" s="10" t="s">
        <v>123</v>
      </c>
      <c r="E39" s="182">
        <v>1.2150000000000001</v>
      </c>
      <c r="F39" s="135">
        <v>1.9</v>
      </c>
      <c r="G39" s="57">
        <f>-F39*E39</f>
        <v>-2.3085</v>
      </c>
      <c r="H39" s="4"/>
      <c r="I39" s="19">
        <v>0.35</v>
      </c>
      <c r="J39" s="57">
        <f>-I39*E39</f>
        <v>-0.42525000000000002</v>
      </c>
      <c r="K39" s="11"/>
      <c r="L39" s="103"/>
      <c r="M39" s="11"/>
      <c r="N39" s="20">
        <f>(J39+G39)</f>
        <v>-2.7337500000000001</v>
      </c>
      <c r="O39" s="10"/>
      <c r="P39" s="196">
        <f t="shared" si="8"/>
        <v>33.413363000000004</v>
      </c>
      <c r="R39" s="115" t="s">
        <v>88</v>
      </c>
      <c r="W39" s="197">
        <f t="shared" si="9"/>
        <v>-2.3085</v>
      </c>
      <c r="X39" s="197">
        <f t="shared" si="10"/>
        <v>-0.42525000000000002</v>
      </c>
    </row>
    <row r="40" spans="1:24" ht="15.95" thickBot="1" x14ac:dyDescent="0.25">
      <c r="A40" s="6"/>
      <c r="B40" s="6"/>
      <c r="C40" s="10"/>
      <c r="D40" s="10"/>
      <c r="E40" s="104"/>
      <c r="F40" s="120"/>
      <c r="G40" s="124"/>
      <c r="H40" s="122"/>
      <c r="I40" s="120"/>
      <c r="J40" s="124"/>
      <c r="K40" s="10"/>
      <c r="L40" s="125"/>
      <c r="M40" s="10"/>
      <c r="N40" s="126">
        <f>SUM(N36:N39)</f>
        <v>-22.13475</v>
      </c>
      <c r="O40" s="10"/>
      <c r="P40" s="133"/>
      <c r="Q40" s="11"/>
      <c r="W40" s="149">
        <f>SUM(W36:W39)</f>
        <v>-18.848500000000001</v>
      </c>
      <c r="X40" s="149">
        <f>SUM(X36:X39)</f>
        <v>-3.2862499999999999</v>
      </c>
    </row>
    <row r="41" spans="1:24" ht="18.95" x14ac:dyDescent="0.25">
      <c r="A41" s="6"/>
      <c r="B41" s="6"/>
      <c r="C41" s="131" t="s">
        <v>75</v>
      </c>
      <c r="D41" s="134"/>
      <c r="E41" s="104"/>
      <c r="F41" s="120"/>
      <c r="G41" s="124"/>
      <c r="H41" s="122"/>
      <c r="I41" s="120"/>
      <c r="J41" s="124"/>
      <c r="K41" s="10"/>
      <c r="L41" s="125"/>
      <c r="M41" s="10"/>
      <c r="N41" s="20"/>
      <c r="O41" s="10"/>
      <c r="P41" s="133"/>
      <c r="Q41" s="11"/>
    </row>
    <row r="42" spans="1:24" x14ac:dyDescent="0.25">
      <c r="C42" s="170" t="s">
        <v>137</v>
      </c>
      <c r="E42" s="171">
        <v>0.8</v>
      </c>
      <c r="F42" s="135">
        <v>2</v>
      </c>
      <c r="G42" s="57">
        <f t="shared" ref="G42" si="11">-F42*E42</f>
        <v>-1.6</v>
      </c>
      <c r="H42" s="4"/>
      <c r="I42" s="135">
        <v>0.4</v>
      </c>
      <c r="J42" s="57">
        <f t="shared" ref="J42" si="12">-I42*E42</f>
        <v>-0.32000000000000006</v>
      </c>
      <c r="K42" s="11"/>
      <c r="L42" s="103"/>
      <c r="M42" s="11"/>
      <c r="N42" s="20">
        <f>(J42+G42)</f>
        <v>-1.9200000000000002</v>
      </c>
      <c r="O42" s="10"/>
      <c r="P42" s="133">
        <f>P39+N42</f>
        <v>31.493363000000002</v>
      </c>
      <c r="W42" s="197">
        <f>G42</f>
        <v>-1.6</v>
      </c>
      <c r="X42" s="197">
        <f t="shared" ref="X42:X45" si="13">J42</f>
        <v>-0.32000000000000006</v>
      </c>
    </row>
    <row r="43" spans="1:24" x14ac:dyDescent="0.25">
      <c r="A43" s="6"/>
      <c r="B43" s="6"/>
      <c r="C43" s="10" t="s">
        <v>131</v>
      </c>
      <c r="D43" s="10"/>
      <c r="E43" s="22">
        <v>1.2450000000000001</v>
      </c>
      <c r="F43" s="135">
        <v>2.5</v>
      </c>
      <c r="G43" s="57">
        <f>-F43*E43</f>
        <v>-3.1125000000000003</v>
      </c>
      <c r="H43" s="4"/>
      <c r="I43" s="19">
        <v>0.5</v>
      </c>
      <c r="J43" s="57">
        <f>-I43*E43</f>
        <v>-0.62250000000000005</v>
      </c>
      <c r="K43" s="11"/>
      <c r="L43" s="103"/>
      <c r="M43" s="11"/>
      <c r="N43" s="20">
        <f>(J43+G43)</f>
        <v>-3.7350000000000003</v>
      </c>
      <c r="O43" s="10"/>
      <c r="P43" s="133">
        <f>P42+N43</f>
        <v>27.758363000000003</v>
      </c>
      <c r="Q43" s="11"/>
      <c r="W43" s="197">
        <f t="shared" ref="W43:W45" si="14">G43</f>
        <v>-3.1125000000000003</v>
      </c>
      <c r="X43" s="197">
        <f t="shared" si="13"/>
        <v>-0.62250000000000005</v>
      </c>
    </row>
    <row r="44" spans="1:24" x14ac:dyDescent="0.25">
      <c r="A44" s="6"/>
      <c r="B44" s="6"/>
      <c r="C44" s="10" t="s">
        <v>135</v>
      </c>
      <c r="D44" s="10"/>
      <c r="E44" s="114">
        <v>4</v>
      </c>
      <c r="F44" s="135">
        <v>2.5</v>
      </c>
      <c r="G44" s="57">
        <f>-F44*E44</f>
        <v>-10</v>
      </c>
      <c r="H44" s="4"/>
      <c r="I44" s="19">
        <v>0.5</v>
      </c>
      <c r="J44" s="57">
        <f>-I44*E44</f>
        <v>-2</v>
      </c>
      <c r="K44" s="11"/>
      <c r="L44" s="103"/>
      <c r="M44" s="11"/>
      <c r="N44" s="20">
        <f>(J44+G44)</f>
        <v>-12</v>
      </c>
      <c r="O44" s="10"/>
      <c r="P44" s="133">
        <f t="shared" ref="P44:P50" si="15">P43+N44</f>
        <v>15.758363000000003</v>
      </c>
      <c r="Q44" s="11"/>
      <c r="W44" s="197">
        <f t="shared" si="14"/>
        <v>-10</v>
      </c>
      <c r="X44" s="197">
        <f t="shared" si="13"/>
        <v>-2</v>
      </c>
    </row>
    <row r="45" spans="1:24" x14ac:dyDescent="0.25">
      <c r="C45" s="10" t="s">
        <v>123</v>
      </c>
      <c r="E45" s="144">
        <v>5.3</v>
      </c>
      <c r="F45" s="135">
        <v>2</v>
      </c>
      <c r="G45" s="57">
        <f t="shared" ref="G45" si="16">-F45*E45</f>
        <v>-10.6</v>
      </c>
      <c r="H45" s="4"/>
      <c r="I45" s="135">
        <v>0.4</v>
      </c>
      <c r="J45" s="57">
        <f t="shared" ref="J45" si="17">-I45*E45</f>
        <v>-2.12</v>
      </c>
      <c r="K45" s="11"/>
      <c r="L45" s="103"/>
      <c r="M45" s="11"/>
      <c r="N45" s="20">
        <f>(J45+G45)</f>
        <v>-12.719999999999999</v>
      </c>
      <c r="O45" s="10"/>
      <c r="P45" s="133">
        <f t="shared" si="15"/>
        <v>3.0383630000000039</v>
      </c>
      <c r="W45" s="197">
        <f t="shared" si="14"/>
        <v>-10.6</v>
      </c>
      <c r="X45" s="197">
        <f t="shared" si="13"/>
        <v>-2.12</v>
      </c>
    </row>
    <row r="46" spans="1:24" x14ac:dyDescent="0.25">
      <c r="C46" s="10" t="s">
        <v>123</v>
      </c>
      <c r="E46" s="144">
        <v>3.5</v>
      </c>
      <c r="F46" s="135">
        <v>2.5</v>
      </c>
      <c r="G46" s="57">
        <f>-F46*E46</f>
        <v>-8.75</v>
      </c>
      <c r="H46" s="4"/>
      <c r="I46" s="135">
        <v>0.4</v>
      </c>
      <c r="J46" s="57">
        <f>-I46*E46</f>
        <v>-1.4000000000000001</v>
      </c>
      <c r="K46" s="11"/>
      <c r="L46" s="103"/>
      <c r="M46" s="11"/>
      <c r="N46" s="20">
        <f>(J46+G46)</f>
        <v>-10.15</v>
      </c>
      <c r="O46" s="10"/>
      <c r="P46" s="133">
        <f t="shared" si="15"/>
        <v>-7.1116369999999964</v>
      </c>
      <c r="U46" s="194" t="s">
        <v>106</v>
      </c>
      <c r="W46" s="197"/>
      <c r="X46" s="197"/>
    </row>
    <row r="47" spans="1:24" x14ac:dyDescent="0.25">
      <c r="B47" s="6"/>
      <c r="C47" s="191" t="s">
        <v>130</v>
      </c>
      <c r="D47" s="10"/>
      <c r="E47" s="114">
        <v>13</v>
      </c>
      <c r="F47" s="135">
        <v>2.5</v>
      </c>
      <c r="G47" s="57">
        <f t="shared" ref="G47" si="18">-F47*E47</f>
        <v>-32.5</v>
      </c>
      <c r="H47" s="4"/>
      <c r="I47" s="19">
        <v>0.35</v>
      </c>
      <c r="J47" s="57">
        <f t="shared" ref="J47" si="19">-I47*E47</f>
        <v>-4.55</v>
      </c>
      <c r="K47" s="11"/>
      <c r="L47" s="103"/>
      <c r="M47" s="11"/>
      <c r="N47" s="20">
        <f t="shared" ref="N47" si="20">(J47+G47)</f>
        <v>-37.049999999999997</v>
      </c>
      <c r="O47" s="10"/>
      <c r="P47" s="133">
        <f t="shared" si="15"/>
        <v>-44.161636999999992</v>
      </c>
      <c r="Q47" s="11"/>
      <c r="R47" s="192"/>
      <c r="T47" s="1" t="s">
        <v>107</v>
      </c>
      <c r="U47" s="193">
        <f>N47</f>
        <v>-37.049999999999997</v>
      </c>
    </row>
    <row r="48" spans="1:24" x14ac:dyDescent="0.25">
      <c r="A48" s="6"/>
      <c r="B48" s="6"/>
      <c r="C48" s="191" t="s">
        <v>136</v>
      </c>
      <c r="D48" s="10"/>
      <c r="E48" s="22">
        <v>4</v>
      </c>
      <c r="F48" s="135">
        <v>2.5</v>
      </c>
      <c r="G48" s="57">
        <f>-F48*E48</f>
        <v>-10</v>
      </c>
      <c r="H48" s="4"/>
      <c r="I48" s="19">
        <v>0.5</v>
      </c>
      <c r="J48" s="57">
        <f>-I48*E48</f>
        <v>-2</v>
      </c>
      <c r="K48" s="11"/>
      <c r="L48" s="103"/>
      <c r="M48" s="11"/>
      <c r="N48" s="20">
        <f>(J48+G48)</f>
        <v>-12</v>
      </c>
      <c r="O48" s="10"/>
      <c r="P48" s="133">
        <f>P47+N48</f>
        <v>-56.161636999999992</v>
      </c>
      <c r="Q48" s="11"/>
      <c r="U48" s="193">
        <f t="shared" ref="U48:U50" si="21">N48</f>
        <v>-12</v>
      </c>
    </row>
    <row r="49" spans="1:24" x14ac:dyDescent="0.25">
      <c r="A49" s="6"/>
      <c r="B49" s="6"/>
      <c r="C49" s="191" t="s">
        <v>138</v>
      </c>
      <c r="D49" s="10"/>
      <c r="E49" s="114">
        <v>4.8</v>
      </c>
      <c r="F49" s="135">
        <v>2.5</v>
      </c>
      <c r="G49" s="57">
        <f>-F49*E49</f>
        <v>-12</v>
      </c>
      <c r="H49" s="4"/>
      <c r="I49" s="19">
        <v>0.5</v>
      </c>
      <c r="J49" s="57">
        <f>-I49*E49</f>
        <v>-2.4</v>
      </c>
      <c r="K49" s="11"/>
      <c r="L49" s="103"/>
      <c r="M49" s="11"/>
      <c r="N49" s="20">
        <f t="shared" ref="N49" si="22">(J49+G49)</f>
        <v>-14.4</v>
      </c>
      <c r="O49" s="10"/>
      <c r="P49" s="133">
        <f t="shared" si="15"/>
        <v>-70.56163699999999</v>
      </c>
      <c r="Q49" s="11"/>
      <c r="U49" s="193">
        <f t="shared" si="21"/>
        <v>-14.4</v>
      </c>
    </row>
    <row r="50" spans="1:24" x14ac:dyDescent="0.25">
      <c r="A50" s="6"/>
      <c r="B50" s="6"/>
      <c r="C50" s="191" t="s">
        <v>139</v>
      </c>
      <c r="D50" s="10"/>
      <c r="E50" s="114">
        <v>4.7</v>
      </c>
      <c r="F50" s="135">
        <v>2.5</v>
      </c>
      <c r="G50" s="57">
        <f>-F50*E50</f>
        <v>-11.75</v>
      </c>
      <c r="H50" s="4"/>
      <c r="I50" s="19">
        <v>0.5</v>
      </c>
      <c r="J50" s="57">
        <f>-I50*E50</f>
        <v>-2.35</v>
      </c>
      <c r="K50" s="11"/>
      <c r="L50" s="103"/>
      <c r="M50" s="11"/>
      <c r="N50" s="20">
        <f t="shared" ref="N50" si="23">(J50+G50)</f>
        <v>-14.1</v>
      </c>
      <c r="O50" s="10"/>
      <c r="P50" s="133">
        <f t="shared" si="15"/>
        <v>-84.661636999999985</v>
      </c>
      <c r="Q50" s="11"/>
      <c r="U50" s="193">
        <f t="shared" si="21"/>
        <v>-14.1</v>
      </c>
    </row>
    <row r="51" spans="1:24" ht="15.75" thickBot="1" x14ac:dyDescent="0.3">
      <c r="B51" s="6"/>
      <c r="C51" s="10"/>
      <c r="D51" s="9"/>
      <c r="E51" s="9"/>
      <c r="F51" s="9"/>
      <c r="G51" s="124"/>
      <c r="H51" s="9"/>
      <c r="I51" s="9"/>
      <c r="J51" s="124"/>
      <c r="K51" s="9"/>
      <c r="L51" s="125"/>
      <c r="M51" s="9"/>
      <c r="N51" s="126">
        <f>SUM(N42:N50)</f>
        <v>-118.07499999999999</v>
      </c>
      <c r="O51" s="10"/>
      <c r="P51" s="133"/>
      <c r="Q51" s="11"/>
      <c r="U51" s="198">
        <f>SUM(U47:U50)</f>
        <v>-77.55</v>
      </c>
      <c r="W51" s="199">
        <f>SUM(W42:W50)</f>
        <v>-25.3125</v>
      </c>
      <c r="X51" s="199">
        <f>SUM(X42:X50)</f>
        <v>-5.0625</v>
      </c>
    </row>
    <row r="52" spans="1:24" ht="18.75" x14ac:dyDescent="0.3">
      <c r="A52" s="6"/>
      <c r="B52" s="6"/>
      <c r="C52" s="131" t="s">
        <v>76</v>
      </c>
      <c r="D52" s="134"/>
      <c r="E52" s="104"/>
      <c r="F52" s="120"/>
      <c r="G52" s="124"/>
      <c r="H52" s="122"/>
      <c r="I52" s="120"/>
      <c r="J52" s="124"/>
      <c r="K52" s="10"/>
      <c r="L52" s="125"/>
      <c r="M52" s="10"/>
      <c r="N52" s="20"/>
      <c r="O52" s="10"/>
      <c r="P52" s="133"/>
      <c r="Q52" s="11"/>
    </row>
    <row r="53" spans="1:24" x14ac:dyDescent="0.25">
      <c r="A53" s="6"/>
      <c r="B53" s="6"/>
      <c r="C53" s="10" t="s">
        <v>125</v>
      </c>
      <c r="D53" s="10"/>
      <c r="E53" s="144">
        <v>5</v>
      </c>
      <c r="F53" s="135">
        <v>2.2000000000000002</v>
      </c>
      <c r="G53" s="57">
        <f t="shared" ref="G53:G56" si="24">-F53*E53</f>
        <v>-11</v>
      </c>
      <c r="H53" s="4"/>
      <c r="I53" s="135">
        <v>0.4</v>
      </c>
      <c r="J53" s="57">
        <f t="shared" ref="J53:J56" si="25">-I53*E53</f>
        <v>-2</v>
      </c>
      <c r="K53" s="11"/>
      <c r="L53" s="103"/>
      <c r="M53" s="11"/>
      <c r="N53" s="20">
        <f t="shared" ref="N53:N59" si="26">(J53+G53)</f>
        <v>-13</v>
      </c>
      <c r="O53" s="10"/>
      <c r="P53" s="133">
        <f>P50+N53</f>
        <v>-97.661636999999985</v>
      </c>
      <c r="Q53" s="11"/>
    </row>
    <row r="54" spans="1:24" x14ac:dyDescent="0.25">
      <c r="A54" s="6"/>
      <c r="B54" s="6"/>
      <c r="C54" s="10" t="s">
        <v>125</v>
      </c>
      <c r="D54" s="10"/>
      <c r="E54" s="144">
        <v>4</v>
      </c>
      <c r="F54" s="135">
        <v>2</v>
      </c>
      <c r="G54" s="57">
        <f t="shared" si="24"/>
        <v>-8</v>
      </c>
      <c r="H54" s="4"/>
      <c r="I54" s="135">
        <v>0.4</v>
      </c>
      <c r="J54" s="57">
        <f t="shared" si="25"/>
        <v>-1.6</v>
      </c>
      <c r="K54" s="11"/>
      <c r="L54" s="103"/>
      <c r="M54" s="11"/>
      <c r="N54" s="20">
        <f t="shared" si="26"/>
        <v>-9.6</v>
      </c>
      <c r="O54" s="10"/>
      <c r="P54" s="133">
        <f>P53+N54</f>
        <v>-107.26163699999998</v>
      </c>
      <c r="Q54" s="11"/>
    </row>
    <row r="55" spans="1:24" x14ac:dyDescent="0.25">
      <c r="A55" s="6"/>
      <c r="B55" s="6"/>
      <c r="C55" s="10" t="s">
        <v>125</v>
      </c>
      <c r="D55" s="10"/>
      <c r="E55" s="144">
        <v>4.5</v>
      </c>
      <c r="F55" s="135">
        <v>2.2000000000000002</v>
      </c>
      <c r="G55" s="57">
        <f t="shared" si="24"/>
        <v>-9.9</v>
      </c>
      <c r="H55" s="4"/>
      <c r="I55" s="135">
        <v>0.4</v>
      </c>
      <c r="J55" s="57">
        <f t="shared" si="25"/>
        <v>-1.8</v>
      </c>
      <c r="K55" s="11"/>
      <c r="L55" s="103"/>
      <c r="M55" s="11"/>
      <c r="N55" s="20">
        <f t="shared" si="26"/>
        <v>-11.700000000000001</v>
      </c>
      <c r="O55" s="10"/>
      <c r="P55" s="133">
        <f>P54+N55</f>
        <v>-118.96163699999998</v>
      </c>
      <c r="Q55" s="11"/>
    </row>
    <row r="56" spans="1:24" x14ac:dyDescent="0.25">
      <c r="A56" s="6"/>
      <c r="B56" s="6"/>
      <c r="C56" s="10" t="s">
        <v>127</v>
      </c>
      <c r="D56" s="10"/>
      <c r="E56" s="144">
        <v>3</v>
      </c>
      <c r="F56" s="135">
        <v>2.2000000000000002</v>
      </c>
      <c r="G56" s="57">
        <f t="shared" si="24"/>
        <v>-6.6000000000000005</v>
      </c>
      <c r="H56" s="4"/>
      <c r="I56" s="135">
        <v>0.4</v>
      </c>
      <c r="J56" s="57">
        <f t="shared" si="25"/>
        <v>-1.2000000000000002</v>
      </c>
      <c r="K56" s="11"/>
      <c r="L56" s="103"/>
      <c r="M56" s="11"/>
      <c r="N56" s="20">
        <f t="shared" si="26"/>
        <v>-7.8000000000000007</v>
      </c>
      <c r="O56" s="10"/>
      <c r="P56" s="133">
        <f t="shared" ref="P56" si="27">P55+N56</f>
        <v>-126.76163699999998</v>
      </c>
      <c r="Q56" s="11"/>
    </row>
    <row r="57" spans="1:24" x14ac:dyDescent="0.25">
      <c r="A57" s="6"/>
      <c r="B57" s="6"/>
      <c r="C57" s="190" t="s">
        <v>134</v>
      </c>
      <c r="D57" s="10"/>
      <c r="E57" s="22">
        <v>2</v>
      </c>
      <c r="F57" s="135">
        <v>2.5</v>
      </c>
      <c r="G57" s="57">
        <f>-F57*E57</f>
        <v>-5</v>
      </c>
      <c r="H57" s="4"/>
      <c r="I57" s="19">
        <v>0.5</v>
      </c>
      <c r="J57" s="57">
        <f>-I57*E57</f>
        <v>-1</v>
      </c>
      <c r="K57" s="11"/>
      <c r="L57" s="103"/>
      <c r="M57" s="11"/>
      <c r="N57" s="20">
        <f t="shared" si="26"/>
        <v>-6</v>
      </c>
      <c r="O57" s="10"/>
      <c r="P57" s="133">
        <f>P55+N57</f>
        <v>-124.96163699999998</v>
      </c>
      <c r="Q57" s="11"/>
      <c r="R57" s="195"/>
      <c r="T57" s="1" t="s">
        <v>108</v>
      </c>
      <c r="U57" s="193">
        <f>N57</f>
        <v>-6</v>
      </c>
    </row>
    <row r="58" spans="1:24" x14ac:dyDescent="0.25">
      <c r="A58" s="6"/>
      <c r="B58" s="6"/>
      <c r="C58" s="10" t="s">
        <v>125</v>
      </c>
      <c r="D58" s="10"/>
      <c r="E58" s="22">
        <v>10</v>
      </c>
      <c r="F58" s="135">
        <v>2.5</v>
      </c>
      <c r="G58" s="57">
        <f>-F58*E58</f>
        <v>-25</v>
      </c>
      <c r="H58" s="4"/>
      <c r="I58" s="19">
        <v>0.5</v>
      </c>
      <c r="J58" s="57">
        <f>-I58*E58</f>
        <v>-5</v>
      </c>
      <c r="K58" s="11"/>
      <c r="L58" s="103"/>
      <c r="M58" s="11"/>
      <c r="N58" s="20">
        <f t="shared" si="26"/>
        <v>-30</v>
      </c>
      <c r="O58" s="10"/>
      <c r="P58" s="133">
        <f>P56+N58</f>
        <v>-156.76163699999998</v>
      </c>
      <c r="Q58" s="11"/>
    </row>
    <row r="59" spans="1:24" x14ac:dyDescent="0.25">
      <c r="A59" s="6"/>
      <c r="B59" s="6"/>
      <c r="C59" s="10" t="s">
        <v>119</v>
      </c>
      <c r="D59" s="10"/>
      <c r="E59" s="22">
        <v>2</v>
      </c>
      <c r="F59" s="135">
        <v>2.5</v>
      </c>
      <c r="G59" s="57">
        <f>-F59*E59</f>
        <v>-5</v>
      </c>
      <c r="H59" s="4"/>
      <c r="I59" s="19">
        <v>0.5</v>
      </c>
      <c r="J59" s="57">
        <f>-I59*E59</f>
        <v>-1</v>
      </c>
      <c r="K59" s="11"/>
      <c r="L59" s="103"/>
      <c r="M59" s="11"/>
      <c r="N59" s="20">
        <f t="shared" si="26"/>
        <v>-6</v>
      </c>
      <c r="O59" s="10"/>
      <c r="P59" s="133">
        <f t="shared" ref="P59" si="28">P58+N59</f>
        <v>-162.76163699999998</v>
      </c>
      <c r="Q59" s="11"/>
    </row>
    <row r="60" spans="1:24" ht="15.75" thickBot="1" x14ac:dyDescent="0.3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1"/>
      <c r="L60" s="103"/>
      <c r="M60" s="11"/>
      <c r="N60" s="126">
        <f>SUM(N53:N59)</f>
        <v>-84.100000000000009</v>
      </c>
      <c r="O60" s="20"/>
      <c r="P60" s="20"/>
      <c r="Q60" s="11"/>
      <c r="U60" s="198">
        <f>SUM(U56:U59)</f>
        <v>-6</v>
      </c>
      <c r="W60" s="200">
        <f>SUM(W53:W59)</f>
        <v>0</v>
      </c>
      <c r="X60" s="200">
        <f>SUM(X53:X59)</f>
        <v>0</v>
      </c>
    </row>
    <row r="61" spans="1:24" x14ac:dyDescent="0.25">
      <c r="B61" s="6"/>
      <c r="C61" s="9" t="s">
        <v>87</v>
      </c>
      <c r="D61" s="9"/>
      <c r="E61" s="9"/>
      <c r="F61" s="9"/>
      <c r="G61" s="124"/>
      <c r="H61" s="9"/>
      <c r="I61" s="9"/>
      <c r="J61" s="124"/>
      <c r="K61" s="9"/>
      <c r="L61" s="125"/>
      <c r="M61" s="9"/>
      <c r="N61" s="13"/>
      <c r="O61" s="13"/>
      <c r="P61" s="13"/>
      <c r="Q61" s="11"/>
    </row>
    <row r="62" spans="1:24" ht="15.75" thickBot="1" x14ac:dyDescent="0.3">
      <c r="C62" s="9"/>
      <c r="D62" s="9"/>
      <c r="E62" s="9"/>
      <c r="F62" s="9"/>
      <c r="G62" s="124"/>
      <c r="H62" s="9"/>
      <c r="I62" s="9"/>
      <c r="J62" s="124"/>
      <c r="K62" s="9"/>
      <c r="L62" s="125"/>
      <c r="M62" s="9"/>
      <c r="N62" s="13"/>
      <c r="O62" s="13"/>
      <c r="P62" s="13"/>
      <c r="Q62" s="11"/>
      <c r="U62" s="198">
        <f>U60+U51</f>
        <v>-83.55</v>
      </c>
      <c r="W62" s="201">
        <f>W60+W51+W40</f>
        <v>-44.161000000000001</v>
      </c>
      <c r="X62" s="201">
        <f>X60+X51+X40</f>
        <v>-8.348749999999999</v>
      </c>
    </row>
    <row r="63" spans="1:24" x14ac:dyDescent="0.25"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1"/>
    </row>
    <row r="65" spans="3:17" ht="18.75" x14ac:dyDescent="0.3">
      <c r="C65" s="131" t="s">
        <v>77</v>
      </c>
    </row>
    <row r="66" spans="3:17" x14ac:dyDescent="0.25">
      <c r="C66" s="137" t="s">
        <v>47</v>
      </c>
      <c r="Q66" s="11"/>
    </row>
    <row r="67" spans="3:17" x14ac:dyDescent="0.25">
      <c r="C67" s="10" t="s">
        <v>118</v>
      </c>
      <c r="D67" s="10"/>
      <c r="E67" s="22">
        <v>4.5999999999999996</v>
      </c>
      <c r="F67" s="135">
        <v>2</v>
      </c>
      <c r="G67" s="57">
        <f>-F67*E67</f>
        <v>-9.1999999999999993</v>
      </c>
      <c r="H67" s="4"/>
      <c r="I67" s="19">
        <v>0.4</v>
      </c>
      <c r="J67" s="57">
        <f>-I67*E67</f>
        <v>-1.8399999999999999</v>
      </c>
      <c r="K67" s="11"/>
      <c r="L67" s="103"/>
      <c r="M67" s="11"/>
      <c r="N67" s="20">
        <f>(J67+G67)</f>
        <v>-11.04</v>
      </c>
      <c r="Q67" s="11"/>
    </row>
    <row r="68" spans="3:17" x14ac:dyDescent="0.25">
      <c r="C68" s="137" t="s">
        <v>58</v>
      </c>
      <c r="D68" s="10"/>
      <c r="E68" s="10"/>
      <c r="F68" s="10"/>
      <c r="G68" s="10"/>
      <c r="H68" s="10"/>
      <c r="I68" s="10"/>
      <c r="J68" s="10"/>
      <c r="K68" s="11"/>
      <c r="L68" s="103"/>
      <c r="M68" s="11"/>
      <c r="N68" s="20"/>
      <c r="Q68" s="11"/>
    </row>
    <row r="69" spans="3:17" x14ac:dyDescent="0.25">
      <c r="C69" s="10" t="s">
        <v>140</v>
      </c>
      <c r="D69" s="10"/>
      <c r="E69" s="22">
        <v>10</v>
      </c>
      <c r="F69" s="135">
        <v>2.5</v>
      </c>
      <c r="G69" s="57">
        <f t="shared" ref="G69:G70" si="29">-F69*E69</f>
        <v>-25</v>
      </c>
      <c r="H69" s="4"/>
      <c r="I69" s="19">
        <v>0.5</v>
      </c>
      <c r="J69" s="57">
        <f t="shared" ref="J69:J70" si="30">-I69*E69</f>
        <v>-5</v>
      </c>
      <c r="K69" s="11"/>
      <c r="L69" s="103"/>
      <c r="M69" s="11"/>
      <c r="N69" s="20">
        <f t="shared" ref="N69:N70" si="31">(J69+G69)</f>
        <v>-30</v>
      </c>
      <c r="Q69" s="11"/>
    </row>
    <row r="70" spans="3:17" x14ac:dyDescent="0.25">
      <c r="C70" s="10" t="s">
        <v>141</v>
      </c>
      <c r="D70" s="10"/>
      <c r="E70" s="22">
        <v>10</v>
      </c>
      <c r="F70" s="135">
        <v>2.5</v>
      </c>
      <c r="G70" s="57">
        <f t="shared" si="29"/>
        <v>-25</v>
      </c>
      <c r="H70" s="4"/>
      <c r="I70" s="19">
        <v>0.5</v>
      </c>
      <c r="J70" s="57">
        <f t="shared" si="30"/>
        <v>-5</v>
      </c>
      <c r="K70" s="11"/>
      <c r="L70" s="103"/>
      <c r="M70" s="11"/>
      <c r="N70" s="20">
        <f t="shared" si="31"/>
        <v>-30</v>
      </c>
      <c r="Q70" s="11"/>
    </row>
    <row r="71" spans="3:17" x14ac:dyDescent="0.25">
      <c r="C71" s="137" t="s">
        <v>66</v>
      </c>
      <c r="Q71" s="11"/>
    </row>
    <row r="72" spans="3:17" x14ac:dyDescent="0.25">
      <c r="C72" s="10" t="s">
        <v>120</v>
      </c>
      <c r="D72" s="10"/>
      <c r="E72" s="144">
        <v>9.4</v>
      </c>
      <c r="F72" s="135">
        <v>2.2000000000000002</v>
      </c>
      <c r="G72" s="57">
        <f t="shared" ref="G72:G74" si="32">-F72*E72</f>
        <v>-20.680000000000003</v>
      </c>
      <c r="H72" s="4"/>
      <c r="I72" s="135">
        <v>0.4</v>
      </c>
      <c r="J72" s="57">
        <f t="shared" ref="J72:J74" si="33">-I72*E72</f>
        <v>-3.7600000000000002</v>
      </c>
      <c r="N72" s="20">
        <f t="shared" ref="N72:N74" si="34">(J72+G72)</f>
        <v>-24.440000000000005</v>
      </c>
      <c r="Q72" s="11"/>
    </row>
    <row r="73" spans="3:17" x14ac:dyDescent="0.25">
      <c r="C73" s="10" t="s">
        <v>124</v>
      </c>
      <c r="D73" s="10"/>
      <c r="E73" s="144">
        <v>13</v>
      </c>
      <c r="F73" s="135">
        <v>2.5</v>
      </c>
      <c r="G73" s="57">
        <f t="shared" si="32"/>
        <v>-32.5</v>
      </c>
      <c r="H73" s="4"/>
      <c r="I73" s="135">
        <v>0.4</v>
      </c>
      <c r="J73" s="57">
        <f t="shared" si="33"/>
        <v>-5.2</v>
      </c>
      <c r="N73" s="20">
        <f t="shared" si="34"/>
        <v>-37.700000000000003</v>
      </c>
      <c r="Q73" s="11"/>
    </row>
    <row r="74" spans="3:17" x14ac:dyDescent="0.25">
      <c r="C74" s="10" t="s">
        <v>121</v>
      </c>
      <c r="E74" s="144">
        <v>7.2</v>
      </c>
      <c r="F74" s="135">
        <v>2.2000000000000002</v>
      </c>
      <c r="G74" s="57">
        <f t="shared" si="32"/>
        <v>-15.840000000000002</v>
      </c>
      <c r="H74" s="4"/>
      <c r="I74" s="135">
        <v>0.4</v>
      </c>
      <c r="J74" s="57">
        <f t="shared" si="33"/>
        <v>-2.8800000000000003</v>
      </c>
      <c r="N74" s="20">
        <f t="shared" si="34"/>
        <v>-18.720000000000002</v>
      </c>
      <c r="Q74" s="11"/>
    </row>
    <row r="75" spans="3:17" x14ac:dyDescent="0.25">
      <c r="C75" s="169" t="s">
        <v>80</v>
      </c>
      <c r="Q75" s="11"/>
    </row>
    <row r="76" spans="3:17" x14ac:dyDescent="0.25">
      <c r="C76" s="10" t="s">
        <v>118</v>
      </c>
      <c r="D76" s="10"/>
      <c r="E76" s="22">
        <v>0.8</v>
      </c>
      <c r="F76" s="135">
        <v>2.7</v>
      </c>
      <c r="G76" s="57">
        <f>-F76*E76</f>
        <v>-2.16</v>
      </c>
      <c r="H76" s="4"/>
      <c r="I76" s="19">
        <v>0.5</v>
      </c>
      <c r="J76" s="57">
        <f>-I76*E76</f>
        <v>-0.4</v>
      </c>
      <c r="K76" s="11"/>
      <c r="L76" s="103"/>
      <c r="M76" s="11"/>
      <c r="N76" s="20">
        <f>(J76+G76)</f>
        <v>-2.56</v>
      </c>
      <c r="O76" s="11"/>
      <c r="Q76" s="11"/>
    </row>
    <row r="77" spans="3:17" x14ac:dyDescent="0.25">
      <c r="C77" s="169" t="s">
        <v>82</v>
      </c>
      <c r="Q77" s="11"/>
    </row>
    <row r="78" spans="3:17" x14ac:dyDescent="0.25">
      <c r="C78" s="10" t="s">
        <v>120</v>
      </c>
      <c r="D78" s="10"/>
      <c r="E78" s="144">
        <v>2</v>
      </c>
      <c r="F78" s="135">
        <v>2.2000000000000002</v>
      </c>
      <c r="G78" s="57">
        <f t="shared" ref="G78" si="35">-F78*E78</f>
        <v>-4.4000000000000004</v>
      </c>
      <c r="H78" s="4"/>
      <c r="I78" s="135">
        <v>0.4</v>
      </c>
      <c r="J78" s="57">
        <f t="shared" ref="J78" si="36">-I78*E78</f>
        <v>-0.8</v>
      </c>
      <c r="K78" s="11"/>
      <c r="L78" s="103"/>
      <c r="M78" s="11"/>
      <c r="N78" s="20">
        <f t="shared" ref="N78" si="37">(J78+G78)</f>
        <v>-5.2</v>
      </c>
      <c r="O78" s="10"/>
      <c r="Q78" s="11"/>
    </row>
    <row r="79" spans="3:17" x14ac:dyDescent="0.25">
      <c r="Q79" s="11"/>
    </row>
    <row r="80" spans="3:17" x14ac:dyDescent="0.25">
      <c r="Q80" s="11"/>
    </row>
    <row r="81" spans="17:17" x14ac:dyDescent="0.25">
      <c r="Q81" s="11"/>
    </row>
  </sheetData>
  <mergeCells count="1">
    <mergeCell ref="E31:P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105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18.95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-0.75</v>
      </c>
      <c r="K5" s="11"/>
      <c r="L5" s="11"/>
      <c r="M5" s="11"/>
      <c r="N5" s="13">
        <f>(J5+G5)</f>
        <v>-0.75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f>-0.1-0.211744</f>
        <v>-0.31174400000000002</v>
      </c>
      <c r="K6" s="11"/>
      <c r="L6" s="11"/>
      <c r="M6" s="11"/>
      <c r="N6" s="153">
        <f>J6</f>
        <v>-0.31174400000000002</v>
      </c>
      <c r="O6" s="12"/>
      <c r="P6" s="17"/>
      <c r="Q6" s="17"/>
    </row>
    <row r="7" spans="2:17" x14ac:dyDescent="0.2">
      <c r="C7" s="9" t="s">
        <v>90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91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5">
        <v>-0.13672100000000001</v>
      </c>
      <c r="K11" s="11"/>
      <c r="L11" s="11"/>
      <c r="M11" s="11"/>
      <c r="N11" s="143">
        <f>(J11+G11)</f>
        <v>-0.13672100000000001</v>
      </c>
      <c r="O11" s="12"/>
      <c r="P11" s="17"/>
      <c r="Q11" s="17"/>
    </row>
    <row r="12" spans="2:17" x14ac:dyDescent="0.2">
      <c r="B12" s="8"/>
      <c r="C12" s="10" t="s">
        <v>45</v>
      </c>
      <c r="D12" s="10"/>
      <c r="E12" s="174">
        <v>3.0235500000000002</v>
      </c>
      <c r="F12" s="166">
        <v>2.0150000000000001</v>
      </c>
      <c r="G12" s="57">
        <f>-F12*E12</f>
        <v>-6.092453250000001</v>
      </c>
      <c r="H12" s="4"/>
      <c r="I12" s="12"/>
      <c r="J12" s="12"/>
      <c r="K12" s="11"/>
      <c r="L12" s="103"/>
      <c r="M12" s="11"/>
      <c r="N12" s="143">
        <f t="shared" ref="N12" si="2">(J12+G12+L12)</f>
        <v>-6.092453250000001</v>
      </c>
      <c r="O12" s="10"/>
      <c r="P12" s="21"/>
      <c r="Q12" s="11"/>
    </row>
    <row r="13" spans="2:17" x14ac:dyDescent="0.2">
      <c r="C13" s="10"/>
      <c r="D13" s="10"/>
      <c r="E13" s="119"/>
      <c r="F13" s="119"/>
      <c r="G13" s="121"/>
      <c r="H13" s="122"/>
      <c r="I13" s="12"/>
      <c r="J13" s="12"/>
      <c r="K13" s="11"/>
      <c r="L13" s="11"/>
      <c r="M13" s="11"/>
      <c r="N13" s="11"/>
      <c r="O13" s="12"/>
      <c r="P13" s="17"/>
      <c r="Q13" s="17"/>
    </row>
    <row r="14" spans="2:17" ht="18.95" x14ac:dyDescent="0.25">
      <c r="C14" s="127"/>
      <c r="D14" s="127"/>
      <c r="P14" s="147" t="s">
        <v>57</v>
      </c>
    </row>
    <row r="15" spans="2:17" ht="18.95" x14ac:dyDescent="0.25">
      <c r="C15" s="127"/>
      <c r="D15" s="127"/>
      <c r="N15" s="146" t="s">
        <v>55</v>
      </c>
      <c r="P15" s="136">
        <v>73.968856900000006</v>
      </c>
    </row>
    <row r="16" spans="2:17" ht="18.95" x14ac:dyDescent="0.25">
      <c r="C16" s="131" t="s">
        <v>21</v>
      </c>
      <c r="D16" s="127"/>
    </row>
    <row r="17" spans="1:18" ht="18.95" x14ac:dyDescent="0.25">
      <c r="C17" s="127"/>
      <c r="D17" s="127"/>
      <c r="E17" s="17" t="s">
        <v>41</v>
      </c>
      <c r="F17" s="17" t="s">
        <v>5</v>
      </c>
      <c r="G17" s="17" t="s">
        <v>0</v>
      </c>
      <c r="H17" s="17"/>
      <c r="I17" s="17" t="s">
        <v>6</v>
      </c>
      <c r="J17" s="17" t="s">
        <v>10</v>
      </c>
    </row>
    <row r="18" spans="1:18" ht="15" customHeight="1" x14ac:dyDescent="0.25">
      <c r="C18" s="154" t="s">
        <v>84</v>
      </c>
      <c r="D18" s="127"/>
      <c r="E18" s="17"/>
      <c r="F18" s="17"/>
      <c r="G18" s="17"/>
      <c r="H18" s="17"/>
      <c r="I18" s="17"/>
      <c r="J18" s="17"/>
      <c r="L18" s="167">
        <v>-0.83499999999999996</v>
      </c>
      <c r="N18" s="143">
        <f t="shared" ref="N18:N22" si="3">(J18+G18+L18)</f>
        <v>-0.83499999999999996</v>
      </c>
      <c r="R18" s="6" t="s">
        <v>103</v>
      </c>
    </row>
    <row r="19" spans="1:18" x14ac:dyDescent="0.2">
      <c r="B19" s="8"/>
      <c r="C19" s="154" t="s">
        <v>97</v>
      </c>
      <c r="D19" s="10"/>
      <c r="E19" s="17"/>
      <c r="F19" s="17"/>
      <c r="G19" s="17"/>
      <c r="H19" s="4"/>
      <c r="I19" s="135">
        <v>0.4</v>
      </c>
      <c r="J19" s="178">
        <f>-I19*E10</f>
        <v>-0.46376000000000001</v>
      </c>
      <c r="K19" s="11"/>
      <c r="L19" s="103"/>
      <c r="M19" s="11"/>
      <c r="N19" s="143">
        <f t="shared" si="3"/>
        <v>-0.46376000000000001</v>
      </c>
      <c r="O19" s="9"/>
      <c r="P19" s="21"/>
      <c r="Q19" s="11"/>
    </row>
    <row r="20" spans="1:18" x14ac:dyDescent="0.2">
      <c r="B20" s="8"/>
      <c r="C20" s="155" t="s">
        <v>16</v>
      </c>
      <c r="D20" s="11"/>
      <c r="E20" s="17"/>
      <c r="F20" s="17"/>
      <c r="G20" s="9"/>
      <c r="H20" s="9"/>
      <c r="I20" s="9"/>
      <c r="J20" s="180">
        <f>-0.636-J6</f>
        <v>-0.32425599999999999</v>
      </c>
      <c r="K20" s="9"/>
      <c r="L20" s="9"/>
      <c r="M20" s="9"/>
      <c r="N20" s="143">
        <f t="shared" si="3"/>
        <v>-0.32425599999999999</v>
      </c>
      <c r="O20" s="9"/>
      <c r="P20" s="21"/>
      <c r="Q20" s="11"/>
      <c r="R20" s="186"/>
    </row>
    <row r="21" spans="1:18" x14ac:dyDescent="0.2">
      <c r="B21" s="8"/>
      <c r="C21" s="156" t="s">
        <v>62</v>
      </c>
      <c r="D21" s="9"/>
      <c r="E21" s="9"/>
      <c r="F21" s="9"/>
      <c r="G21" s="9"/>
      <c r="H21" s="4"/>
      <c r="I21" s="120"/>
      <c r="J21" s="180">
        <f>-1.71638-J5</f>
        <v>-0.96638000000000002</v>
      </c>
      <c r="K21" s="11"/>
      <c r="L21" s="11"/>
      <c r="M21" s="11"/>
      <c r="N21" s="143">
        <f t="shared" si="3"/>
        <v>-0.96638000000000002</v>
      </c>
      <c r="O21" s="9"/>
      <c r="P21" s="21"/>
      <c r="Q21" s="11"/>
    </row>
    <row r="22" spans="1:18" x14ac:dyDescent="0.2">
      <c r="B22" s="8"/>
      <c r="C22" s="156" t="s">
        <v>92</v>
      </c>
      <c r="D22" s="9"/>
      <c r="E22" s="119"/>
      <c r="F22" s="105"/>
      <c r="G22" s="139"/>
      <c r="H22" s="4"/>
      <c r="I22" s="19">
        <v>0.3</v>
      </c>
      <c r="J22" s="179">
        <f>(-I22*(E22+E7))-J11</f>
        <v>-3.0862150000000002</v>
      </c>
      <c r="K22" s="11"/>
      <c r="L22" s="11"/>
      <c r="M22" s="11"/>
      <c r="N22" s="143">
        <f t="shared" si="3"/>
        <v>-3.0862150000000002</v>
      </c>
      <c r="O22" s="9"/>
      <c r="P22" s="21"/>
      <c r="Q22" s="11"/>
    </row>
    <row r="23" spans="1:18" x14ac:dyDescent="0.2">
      <c r="B23" s="8"/>
      <c r="C23" s="154" t="s">
        <v>91</v>
      </c>
      <c r="D23" s="10"/>
      <c r="E23" s="104"/>
      <c r="F23" s="120"/>
      <c r="G23" s="57"/>
      <c r="H23" s="4"/>
      <c r="I23" s="120"/>
      <c r="J23" s="57"/>
      <c r="K23" s="11"/>
      <c r="L23" s="157">
        <f>-2.537446-L8</f>
        <v>-2.2837000000000001</v>
      </c>
      <c r="M23" s="11"/>
      <c r="N23" s="143">
        <f>(J23+G23+L23)</f>
        <v>-2.2837000000000001</v>
      </c>
      <c r="O23" s="9"/>
      <c r="P23" s="21"/>
      <c r="Q23" s="11"/>
    </row>
    <row r="24" spans="1:18" x14ac:dyDescent="0.2">
      <c r="B24" s="8"/>
      <c r="C24" s="155" t="s">
        <v>96</v>
      </c>
      <c r="D24" s="11"/>
      <c r="E24" s="28">
        <v>1.48</v>
      </c>
      <c r="F24" s="135">
        <v>2.2000000000000002</v>
      </c>
      <c r="G24" s="84">
        <f>-F24*E24</f>
        <v>-3.2560000000000002</v>
      </c>
      <c r="H24" s="11"/>
      <c r="I24" s="29">
        <v>0.35</v>
      </c>
      <c r="J24" s="57">
        <f>-I24*E24</f>
        <v>-0.51800000000000002</v>
      </c>
      <c r="K24" s="9"/>
      <c r="L24" s="9"/>
      <c r="M24" s="9"/>
      <c r="N24" s="143">
        <f t="shared" ref="N24:N28" si="4">(J24+G24+L24)</f>
        <v>-3.774</v>
      </c>
      <c r="O24" s="9"/>
      <c r="P24" s="21"/>
      <c r="Q24" s="11"/>
    </row>
    <row r="25" spans="1:18" x14ac:dyDescent="0.2">
      <c r="B25" s="8"/>
      <c r="C25" s="154" t="s">
        <v>95</v>
      </c>
      <c r="D25" s="10"/>
      <c r="E25" s="145">
        <v>0.8</v>
      </c>
      <c r="F25" s="135">
        <v>1.9</v>
      </c>
      <c r="G25" s="57">
        <f>-F25*E25</f>
        <v>-1.52</v>
      </c>
      <c r="H25" s="4"/>
      <c r="I25" s="135">
        <v>0.4</v>
      </c>
      <c r="J25" s="177">
        <f>-I25*E25</f>
        <v>-0.32000000000000006</v>
      </c>
      <c r="K25" s="11"/>
      <c r="L25" s="103"/>
      <c r="M25" s="11"/>
      <c r="N25" s="143">
        <f t="shared" si="4"/>
        <v>-1.84</v>
      </c>
      <c r="O25" s="9"/>
      <c r="P25" s="21"/>
      <c r="Q25" s="11"/>
    </row>
    <row r="26" spans="1:18" x14ac:dyDescent="0.2">
      <c r="B26" s="8"/>
      <c r="C26" s="154" t="s">
        <v>93</v>
      </c>
      <c r="D26" s="10"/>
      <c r="E26" s="57"/>
      <c r="F26" s="57"/>
      <c r="G26" s="57"/>
      <c r="H26" s="4"/>
      <c r="I26" s="135">
        <v>0.4</v>
      </c>
      <c r="J26" s="177">
        <f>-I26*E9</f>
        <v>-0.96530000000000005</v>
      </c>
      <c r="K26" s="11"/>
      <c r="L26" s="103"/>
      <c r="M26" s="11"/>
      <c r="N26" s="143">
        <f t="shared" si="4"/>
        <v>-0.96530000000000005</v>
      </c>
      <c r="O26" s="9"/>
      <c r="P26" s="21"/>
      <c r="Q26" s="11"/>
    </row>
    <row r="27" spans="1:18" x14ac:dyDescent="0.2">
      <c r="B27" s="8"/>
      <c r="C27" s="10" t="s">
        <v>94</v>
      </c>
      <c r="D27" s="10"/>
      <c r="E27" s="57"/>
      <c r="F27" s="57"/>
      <c r="G27" s="57"/>
      <c r="H27" s="4"/>
      <c r="I27" s="19">
        <v>0.4</v>
      </c>
      <c r="J27" s="183">
        <f>-I27*E12</f>
        <v>-1.2094200000000002</v>
      </c>
      <c r="K27" s="11"/>
      <c r="L27" s="103"/>
      <c r="M27" s="11"/>
      <c r="N27" s="143">
        <f t="shared" si="4"/>
        <v>-1.2094200000000002</v>
      </c>
      <c r="O27" s="10"/>
      <c r="P27" s="21"/>
      <c r="Q27" s="11"/>
    </row>
    <row r="28" spans="1:18" x14ac:dyDescent="0.2">
      <c r="B28" s="8"/>
      <c r="C28" s="154" t="s">
        <v>100</v>
      </c>
      <c r="D28" s="11"/>
      <c r="E28" s="29">
        <v>2</v>
      </c>
      <c r="F28" s="188">
        <f>((0.75*2.2)+(0.75*2.49)+(0.5*1.87))/2</f>
        <v>2.2262500000000003</v>
      </c>
      <c r="G28" s="84">
        <f>-F28*E28</f>
        <v>-4.4525000000000006</v>
      </c>
      <c r="H28" s="11"/>
      <c r="K28" s="9"/>
      <c r="L28" s="9"/>
      <c r="M28" s="9"/>
      <c r="N28" s="185">
        <f t="shared" si="4"/>
        <v>-4.4525000000000006</v>
      </c>
      <c r="O28" s="10"/>
      <c r="P28" s="21"/>
      <c r="Q28" s="11"/>
    </row>
    <row r="29" spans="1:18" ht="15.95" thickBot="1" x14ac:dyDescent="0.25">
      <c r="A29" s="6"/>
      <c r="B29" s="6"/>
      <c r="N29" s="149">
        <f>SUM(N18:N28)</f>
        <v>-20.200530999999998</v>
      </c>
      <c r="O29" s="9"/>
      <c r="P29" s="129">
        <f>P15+N29</f>
        <v>53.768325900000008</v>
      </c>
      <c r="Q29" s="11"/>
      <c r="R29" s="67" t="s">
        <v>31</v>
      </c>
    </row>
    <row r="30" spans="1:18" x14ac:dyDescent="0.2">
      <c r="Q30" s="11"/>
    </row>
    <row r="31" spans="1:18" ht="21" x14ac:dyDescent="0.25">
      <c r="E31" s="209" t="s">
        <v>56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1"/>
    </row>
    <row r="32" spans="1:18" ht="21" x14ac:dyDescent="0.2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1"/>
    </row>
    <row r="33" spans="1:18" x14ac:dyDescent="0.2">
      <c r="B33" s="9"/>
      <c r="C33" s="130"/>
      <c r="D33" s="130"/>
      <c r="E33" s="17" t="s">
        <v>4</v>
      </c>
      <c r="F33" s="17" t="s">
        <v>5</v>
      </c>
      <c r="G33" s="17" t="s">
        <v>0</v>
      </c>
      <c r="H33" s="17"/>
      <c r="I33" s="17" t="s">
        <v>6</v>
      </c>
      <c r="J33" s="17" t="s">
        <v>10</v>
      </c>
      <c r="K33" s="9"/>
      <c r="L33" s="36" t="s">
        <v>42</v>
      </c>
      <c r="M33" s="9"/>
      <c r="N33" s="36" t="s">
        <v>26</v>
      </c>
      <c r="O33" s="9"/>
      <c r="P33" s="132" t="s">
        <v>2</v>
      </c>
      <c r="Q33" s="11"/>
    </row>
    <row r="34" spans="1:18" x14ac:dyDescent="0.2">
      <c r="B34" s="9"/>
      <c r="C34" s="130"/>
      <c r="D34" s="130"/>
      <c r="E34" s="17"/>
      <c r="F34" s="17"/>
      <c r="G34" s="17"/>
      <c r="H34" s="17"/>
      <c r="I34" s="17"/>
      <c r="J34" s="17"/>
      <c r="K34" s="9"/>
      <c r="L34" s="36"/>
      <c r="M34" s="9"/>
      <c r="N34" s="36"/>
      <c r="O34" s="9"/>
      <c r="P34" s="132"/>
      <c r="Q34" s="11"/>
    </row>
    <row r="35" spans="1:18" ht="18.95" x14ac:dyDescent="0.25">
      <c r="B35" s="9"/>
      <c r="C35" s="131" t="s">
        <v>48</v>
      </c>
      <c r="D35" s="131"/>
      <c r="E35" s="17"/>
      <c r="F35" s="17"/>
      <c r="G35" s="17"/>
      <c r="H35" s="17"/>
      <c r="I35" s="17"/>
      <c r="J35" s="17"/>
      <c r="K35" s="9"/>
      <c r="L35" s="36"/>
      <c r="M35" s="9"/>
      <c r="N35" s="36"/>
      <c r="O35" s="9"/>
      <c r="P35" s="132"/>
      <c r="Q35" s="11"/>
    </row>
    <row r="36" spans="1:18" x14ac:dyDescent="0.2">
      <c r="B36" s="6"/>
      <c r="C36" s="10" t="s">
        <v>119</v>
      </c>
      <c r="D36" s="10"/>
      <c r="E36" s="144">
        <v>3.6</v>
      </c>
      <c r="F36" s="135">
        <v>2.2000000000000002</v>
      </c>
      <c r="G36" s="57">
        <f t="shared" ref="G36" si="5">-F36*E36</f>
        <v>-7.9200000000000008</v>
      </c>
      <c r="H36" s="4"/>
      <c r="I36" s="135">
        <v>0.4</v>
      </c>
      <c r="J36" s="57">
        <f t="shared" ref="J36" si="6">-I36*E36</f>
        <v>-1.4400000000000002</v>
      </c>
      <c r="K36" s="11"/>
      <c r="L36" s="103"/>
      <c r="M36" s="11"/>
      <c r="N36" s="20">
        <f t="shared" ref="N36" si="7">(J36+G36)</f>
        <v>-9.3600000000000012</v>
      </c>
      <c r="O36" s="10"/>
      <c r="P36" s="133">
        <f>P29+N36</f>
        <v>44.408325900000008</v>
      </c>
      <c r="Q36" s="11"/>
    </row>
    <row r="37" spans="1:18" x14ac:dyDescent="0.2">
      <c r="B37" s="6"/>
      <c r="C37" s="10" t="s">
        <v>121</v>
      </c>
      <c r="D37" s="10"/>
      <c r="E37" s="145">
        <v>3.02</v>
      </c>
      <c r="F37" s="135">
        <v>2.2000000000000002</v>
      </c>
      <c r="G37" s="57">
        <f>-F37*E37</f>
        <v>-6.644000000000001</v>
      </c>
      <c r="H37" s="4"/>
      <c r="I37" s="19">
        <v>0.35</v>
      </c>
      <c r="J37" s="57">
        <f>-I37*E37</f>
        <v>-1.0569999999999999</v>
      </c>
      <c r="K37" s="11"/>
      <c r="L37" s="103"/>
      <c r="M37" s="11"/>
      <c r="N37" s="20">
        <f>(J37+G37)</f>
        <v>-7.7010000000000005</v>
      </c>
      <c r="O37" s="10"/>
      <c r="P37" s="133">
        <f t="shared" ref="P37:P39" si="8">P36+N37</f>
        <v>36.707325900000008</v>
      </c>
      <c r="Q37" s="11"/>
      <c r="R37" s="6"/>
    </row>
    <row r="38" spans="1:18" ht="15.95" thickBot="1" x14ac:dyDescent="0.25">
      <c r="C38" s="10" t="s">
        <v>122</v>
      </c>
      <c r="E38" s="182">
        <v>1.04</v>
      </c>
      <c r="F38" s="135">
        <v>1.9</v>
      </c>
      <c r="G38" s="57">
        <f>-F38*E38</f>
        <v>-1.976</v>
      </c>
      <c r="H38" s="4"/>
      <c r="I38" s="19">
        <v>0.35</v>
      </c>
      <c r="J38" s="57">
        <f>-I38*E38</f>
        <v>-0.36399999999999999</v>
      </c>
      <c r="K38" s="11"/>
      <c r="L38" s="103"/>
      <c r="M38" s="11"/>
      <c r="N38" s="20">
        <f>(J38+G38)</f>
        <v>-2.34</v>
      </c>
      <c r="O38" s="10"/>
      <c r="P38" s="133">
        <f t="shared" si="8"/>
        <v>34.367325900000012</v>
      </c>
      <c r="R38" s="6"/>
    </row>
    <row r="39" spans="1:18" ht="15.95" thickBot="1" x14ac:dyDescent="0.25">
      <c r="C39" s="10" t="s">
        <v>123</v>
      </c>
      <c r="E39" s="182">
        <v>1.2150000000000001</v>
      </c>
      <c r="F39" s="135">
        <v>1.9</v>
      </c>
      <c r="G39" s="57">
        <f>-F39*E39</f>
        <v>-2.3085</v>
      </c>
      <c r="H39" s="4"/>
      <c r="I39" s="19">
        <v>0.35</v>
      </c>
      <c r="J39" s="57">
        <f>-I39*E39</f>
        <v>-0.42525000000000002</v>
      </c>
      <c r="K39" s="11"/>
      <c r="L39" s="103"/>
      <c r="M39" s="11"/>
      <c r="N39" s="20">
        <f>(J39+G39)</f>
        <v>-2.7337500000000001</v>
      </c>
      <c r="O39" s="10"/>
      <c r="P39" s="159">
        <f t="shared" si="8"/>
        <v>31.633575900000011</v>
      </c>
      <c r="R39" s="164" t="s">
        <v>88</v>
      </c>
    </row>
    <row r="40" spans="1:18" ht="15.95" thickBot="1" x14ac:dyDescent="0.25">
      <c r="A40" s="6"/>
      <c r="B40" s="6"/>
      <c r="C40" s="10"/>
      <c r="D40" s="10"/>
      <c r="E40" s="104"/>
      <c r="F40" s="120"/>
      <c r="G40" s="124"/>
      <c r="H40" s="122"/>
      <c r="I40" s="120"/>
      <c r="J40" s="124"/>
      <c r="K40" s="10"/>
      <c r="L40" s="125"/>
      <c r="M40" s="10"/>
      <c r="N40" s="126">
        <f>SUM(N36:N39)</f>
        <v>-22.13475</v>
      </c>
      <c r="O40" s="10"/>
      <c r="P40" s="133"/>
      <c r="Q40" s="11"/>
    </row>
    <row r="41" spans="1:18" ht="18.95" x14ac:dyDescent="0.25">
      <c r="A41" s="6"/>
      <c r="B41" s="6"/>
      <c r="C41" s="131" t="s">
        <v>75</v>
      </c>
      <c r="D41" s="134"/>
      <c r="E41" s="104"/>
      <c r="F41" s="120"/>
      <c r="G41" s="124"/>
      <c r="H41" s="122"/>
      <c r="I41" s="120"/>
      <c r="J41" s="124"/>
      <c r="K41" s="10"/>
      <c r="L41" s="125"/>
      <c r="M41" s="10"/>
      <c r="N41" s="20"/>
      <c r="O41" s="10"/>
      <c r="P41" s="133"/>
      <c r="Q41" s="11"/>
    </row>
    <row r="42" spans="1:18" x14ac:dyDescent="0.25">
      <c r="C42" s="10" t="s">
        <v>123</v>
      </c>
      <c r="E42" s="144">
        <v>5.3</v>
      </c>
      <c r="F42" s="135">
        <v>2</v>
      </c>
      <c r="G42" s="57">
        <f t="shared" ref="G42" si="9">-F42*E42</f>
        <v>-10.6</v>
      </c>
      <c r="H42" s="4"/>
      <c r="I42" s="135">
        <v>0.4</v>
      </c>
      <c r="J42" s="57">
        <f t="shared" ref="J42" si="10">-I42*E42</f>
        <v>-2.12</v>
      </c>
      <c r="K42" s="11"/>
      <c r="L42" s="103"/>
      <c r="M42" s="11"/>
      <c r="N42" s="20">
        <f>(J42+G42)</f>
        <v>-12.719999999999999</v>
      </c>
      <c r="O42" s="10"/>
      <c r="P42" s="133">
        <f>P39+N42</f>
        <v>18.913575900000012</v>
      </c>
    </row>
    <row r="43" spans="1:18" x14ac:dyDescent="0.25">
      <c r="A43" s="6"/>
      <c r="B43" s="6"/>
      <c r="C43" s="10" t="s">
        <v>131</v>
      </c>
      <c r="D43" s="10"/>
      <c r="E43" s="22">
        <v>1.2450000000000001</v>
      </c>
      <c r="F43" s="135">
        <v>2.5</v>
      </c>
      <c r="G43" s="57">
        <f>-F43*E43</f>
        <v>-3.1125000000000003</v>
      </c>
      <c r="H43" s="4"/>
      <c r="I43" s="19">
        <v>0.5</v>
      </c>
      <c r="J43" s="57">
        <f>-I43*E43</f>
        <v>-0.62250000000000005</v>
      </c>
      <c r="K43" s="11"/>
      <c r="L43" s="103"/>
      <c r="M43" s="11"/>
      <c r="N43" s="20">
        <f>(J43+G43)</f>
        <v>-3.7350000000000003</v>
      </c>
      <c r="O43" s="10"/>
      <c r="P43" s="133">
        <f>P42+N43</f>
        <v>15.178575900000013</v>
      </c>
      <c r="Q43" s="11"/>
    </row>
    <row r="44" spans="1:18" x14ac:dyDescent="0.25">
      <c r="A44" s="6"/>
      <c r="B44" s="6"/>
      <c r="C44" s="10" t="s">
        <v>135</v>
      </c>
      <c r="D44" s="10"/>
      <c r="E44" s="22">
        <v>4</v>
      </c>
      <c r="F44" s="135">
        <v>2.5</v>
      </c>
      <c r="G44" s="57">
        <f>-F44*E44</f>
        <v>-10</v>
      </c>
      <c r="H44" s="4"/>
      <c r="I44" s="19">
        <v>0.5</v>
      </c>
      <c r="J44" s="57">
        <f>-I44*E44</f>
        <v>-2</v>
      </c>
      <c r="K44" s="11"/>
      <c r="L44" s="103"/>
      <c r="M44" s="11"/>
      <c r="N44" s="20">
        <f>(J44+G44)</f>
        <v>-12</v>
      </c>
      <c r="O44" s="10"/>
      <c r="P44" s="133">
        <f t="shared" ref="P44:P48" si="11">P43+N44</f>
        <v>3.1785759000000127</v>
      </c>
      <c r="Q44" s="11"/>
    </row>
    <row r="45" spans="1:18" x14ac:dyDescent="0.25">
      <c r="C45" s="10" t="s">
        <v>123</v>
      </c>
      <c r="E45" s="144">
        <v>3.5</v>
      </c>
      <c r="F45" s="135">
        <v>2.5</v>
      </c>
      <c r="G45" s="57">
        <f>-F45*E45</f>
        <v>-8.75</v>
      </c>
      <c r="H45" s="4"/>
      <c r="I45" s="135">
        <v>0.4</v>
      </c>
      <c r="J45" s="57">
        <f>-I45*E45</f>
        <v>-1.4000000000000001</v>
      </c>
      <c r="K45" s="11"/>
      <c r="L45" s="103"/>
      <c r="M45" s="11"/>
      <c r="N45" s="20">
        <f>(J45+G45)</f>
        <v>-10.15</v>
      </c>
      <c r="O45" s="10"/>
      <c r="P45" s="133">
        <f t="shared" si="11"/>
        <v>-6.9714240999999877</v>
      </c>
    </row>
    <row r="46" spans="1:18" x14ac:dyDescent="0.25">
      <c r="B46" s="6"/>
      <c r="C46" s="10" t="s">
        <v>130</v>
      </c>
      <c r="D46" s="10"/>
      <c r="E46" s="22">
        <v>11</v>
      </c>
      <c r="F46" s="135">
        <v>2.5</v>
      </c>
      <c r="G46" s="57">
        <f t="shared" ref="G46" si="12">-F46*E46</f>
        <v>-27.5</v>
      </c>
      <c r="H46" s="4"/>
      <c r="I46" s="19">
        <v>0.35</v>
      </c>
      <c r="J46" s="57">
        <f t="shared" ref="J46" si="13">-I46*E46</f>
        <v>-3.8499999999999996</v>
      </c>
      <c r="K46" s="11"/>
      <c r="L46" s="103"/>
      <c r="M46" s="11"/>
      <c r="N46" s="20">
        <f t="shared" ref="N46" si="14">(J46+G46)</f>
        <v>-31.35</v>
      </c>
      <c r="O46" s="10"/>
      <c r="P46" s="133">
        <f t="shared" si="11"/>
        <v>-38.321424099999987</v>
      </c>
      <c r="Q46" s="11"/>
    </row>
    <row r="47" spans="1:18" x14ac:dyDescent="0.25">
      <c r="A47" s="6"/>
      <c r="B47" s="6"/>
      <c r="C47" s="10" t="s">
        <v>136</v>
      </c>
      <c r="D47" s="10"/>
      <c r="E47" s="22">
        <v>4</v>
      </c>
      <c r="F47" s="135">
        <v>2.5</v>
      </c>
      <c r="G47" s="57">
        <f>-F47*E47</f>
        <v>-10</v>
      </c>
      <c r="H47" s="4"/>
      <c r="I47" s="19">
        <v>0.5</v>
      </c>
      <c r="J47" s="57">
        <f>-I47*E47</f>
        <v>-2</v>
      </c>
      <c r="K47" s="11"/>
      <c r="L47" s="103"/>
      <c r="M47" s="11"/>
      <c r="N47" s="20">
        <f>(J47+G47)</f>
        <v>-12</v>
      </c>
      <c r="O47" s="10"/>
      <c r="P47" s="133">
        <f t="shared" si="11"/>
        <v>-50.321424099999987</v>
      </c>
      <c r="Q47" s="11"/>
    </row>
    <row r="48" spans="1:18" x14ac:dyDescent="0.25">
      <c r="A48" s="6"/>
      <c r="B48" s="6"/>
      <c r="C48" s="10" t="s">
        <v>133</v>
      </c>
      <c r="D48" s="10"/>
      <c r="E48" s="22">
        <v>9.5</v>
      </c>
      <c r="F48" s="135">
        <v>2.5</v>
      </c>
      <c r="G48" s="57">
        <f>-F48*E48</f>
        <v>-23.75</v>
      </c>
      <c r="H48" s="4"/>
      <c r="I48" s="19">
        <v>0.5</v>
      </c>
      <c r="J48" s="57">
        <f>-I48*E48</f>
        <v>-4.75</v>
      </c>
      <c r="K48" s="11"/>
      <c r="L48" s="103"/>
      <c r="M48" s="11"/>
      <c r="N48" s="20">
        <f t="shared" ref="N48" si="15">(J48+G48)</f>
        <v>-28.5</v>
      </c>
      <c r="O48" s="10"/>
      <c r="P48" s="133">
        <f t="shared" si="11"/>
        <v>-78.821424099999987</v>
      </c>
      <c r="Q48" s="11"/>
    </row>
    <row r="49" spans="1:17" ht="15.75" thickBot="1" x14ac:dyDescent="0.3">
      <c r="B49" s="6"/>
      <c r="C49" s="10"/>
      <c r="D49" s="9"/>
      <c r="E49" s="9"/>
      <c r="F49" s="9"/>
      <c r="G49" s="124"/>
      <c r="H49" s="9"/>
      <c r="I49" s="9"/>
      <c r="J49" s="124"/>
      <c r="K49" s="9"/>
      <c r="L49" s="125"/>
      <c r="M49" s="9"/>
      <c r="N49" s="126">
        <f>SUM(N42:N48)</f>
        <v>-110.455</v>
      </c>
      <c r="O49" s="10"/>
      <c r="P49" s="133"/>
      <c r="Q49" s="11"/>
    </row>
    <row r="50" spans="1:17" ht="18.75" x14ac:dyDescent="0.3">
      <c r="A50" s="6"/>
      <c r="B50" s="6"/>
      <c r="C50" s="131" t="s">
        <v>76</v>
      </c>
      <c r="D50" s="134"/>
      <c r="E50" s="104"/>
      <c r="F50" s="120"/>
      <c r="G50" s="124"/>
      <c r="H50" s="122"/>
      <c r="I50" s="120"/>
      <c r="J50" s="124"/>
      <c r="K50" s="10"/>
      <c r="L50" s="125"/>
      <c r="M50" s="10"/>
      <c r="N50" s="20"/>
      <c r="O50" s="10"/>
      <c r="P50" s="133"/>
      <c r="Q50" s="11"/>
    </row>
    <row r="51" spans="1:17" x14ac:dyDescent="0.25">
      <c r="A51" s="6"/>
      <c r="B51" s="6"/>
      <c r="C51" s="10" t="s">
        <v>125</v>
      </c>
      <c r="D51" s="10"/>
      <c r="E51" s="144">
        <v>5</v>
      </c>
      <c r="F51" s="135">
        <v>2.2000000000000002</v>
      </c>
      <c r="G51" s="57">
        <f t="shared" ref="G51:G54" si="16">-F51*E51</f>
        <v>-11</v>
      </c>
      <c r="H51" s="4"/>
      <c r="I51" s="135">
        <v>0.4</v>
      </c>
      <c r="J51" s="57">
        <f t="shared" ref="J51:J54" si="17">-I51*E51</f>
        <v>-2</v>
      </c>
      <c r="K51" s="11"/>
      <c r="L51" s="103"/>
      <c r="M51" s="11"/>
      <c r="N51" s="20">
        <f t="shared" ref="N51:N57" si="18">(J51+G51)</f>
        <v>-13</v>
      </c>
      <c r="O51" s="10"/>
      <c r="P51" s="133">
        <f>P48+N51</f>
        <v>-91.821424099999987</v>
      </c>
      <c r="Q51" s="11"/>
    </row>
    <row r="52" spans="1:17" x14ac:dyDescent="0.25">
      <c r="A52" s="6"/>
      <c r="B52" s="6"/>
      <c r="C52" s="10" t="s">
        <v>125</v>
      </c>
      <c r="D52" s="10"/>
      <c r="E52" s="144">
        <v>4</v>
      </c>
      <c r="F52" s="135">
        <v>2</v>
      </c>
      <c r="G52" s="57">
        <f t="shared" si="16"/>
        <v>-8</v>
      </c>
      <c r="H52" s="4"/>
      <c r="I52" s="135">
        <v>0.4</v>
      </c>
      <c r="J52" s="57">
        <f t="shared" si="17"/>
        <v>-1.6</v>
      </c>
      <c r="K52" s="11"/>
      <c r="L52" s="103"/>
      <c r="M52" s="11"/>
      <c r="N52" s="20">
        <f t="shared" si="18"/>
        <v>-9.6</v>
      </c>
      <c r="O52" s="10"/>
      <c r="P52" s="133">
        <f>P51+N52</f>
        <v>-101.42142409999998</v>
      </c>
      <c r="Q52" s="11"/>
    </row>
    <row r="53" spans="1:17" x14ac:dyDescent="0.25">
      <c r="A53" s="6"/>
      <c r="B53" s="6"/>
      <c r="C53" s="10" t="s">
        <v>125</v>
      </c>
      <c r="D53" s="10"/>
      <c r="E53" s="144">
        <v>4.5</v>
      </c>
      <c r="F53" s="135">
        <v>2.2000000000000002</v>
      </c>
      <c r="G53" s="57">
        <f t="shared" si="16"/>
        <v>-9.9</v>
      </c>
      <c r="H53" s="4"/>
      <c r="I53" s="135">
        <v>0.4</v>
      </c>
      <c r="J53" s="57">
        <f t="shared" si="17"/>
        <v>-1.8</v>
      </c>
      <c r="K53" s="11"/>
      <c r="L53" s="103"/>
      <c r="M53" s="11"/>
      <c r="N53" s="20">
        <f t="shared" si="18"/>
        <v>-11.700000000000001</v>
      </c>
      <c r="O53" s="10"/>
      <c r="P53" s="133">
        <f>P52+N53</f>
        <v>-113.12142409999998</v>
      </c>
      <c r="Q53" s="11"/>
    </row>
    <row r="54" spans="1:17" x14ac:dyDescent="0.25">
      <c r="A54" s="6"/>
      <c r="B54" s="6"/>
      <c r="C54" s="10" t="s">
        <v>127</v>
      </c>
      <c r="D54" s="10"/>
      <c r="E54" s="144">
        <v>3</v>
      </c>
      <c r="F54" s="135">
        <v>2.2000000000000002</v>
      </c>
      <c r="G54" s="57">
        <f t="shared" si="16"/>
        <v>-6.6000000000000005</v>
      </c>
      <c r="H54" s="4"/>
      <c r="I54" s="135">
        <v>0.4</v>
      </c>
      <c r="J54" s="57">
        <f t="shared" si="17"/>
        <v>-1.2000000000000002</v>
      </c>
      <c r="K54" s="11"/>
      <c r="L54" s="103"/>
      <c r="M54" s="11"/>
      <c r="N54" s="20">
        <f t="shared" si="18"/>
        <v>-7.8000000000000007</v>
      </c>
      <c r="O54" s="10"/>
      <c r="P54" s="133">
        <f t="shared" ref="P54" si="19">P53+N54</f>
        <v>-120.92142409999998</v>
      </c>
      <c r="Q54" s="11"/>
    </row>
    <row r="55" spans="1:17" x14ac:dyDescent="0.25">
      <c r="A55" s="6"/>
      <c r="B55" s="6"/>
      <c r="C55" s="10" t="s">
        <v>134</v>
      </c>
      <c r="D55" s="10"/>
      <c r="E55" s="22">
        <v>2</v>
      </c>
      <c r="F55" s="135">
        <v>2.5</v>
      </c>
      <c r="G55" s="57">
        <f>-F55*E55</f>
        <v>-5</v>
      </c>
      <c r="H55" s="4"/>
      <c r="I55" s="19">
        <v>0.5</v>
      </c>
      <c r="J55" s="57">
        <f>-I55*E55</f>
        <v>-1</v>
      </c>
      <c r="K55" s="11"/>
      <c r="L55" s="103"/>
      <c r="M55" s="11"/>
      <c r="N55" s="20">
        <f t="shared" si="18"/>
        <v>-6</v>
      </c>
      <c r="O55" s="10"/>
      <c r="P55" s="133">
        <f>P53+N55</f>
        <v>-119.12142409999998</v>
      </c>
      <c r="Q55" s="11"/>
    </row>
    <row r="56" spans="1:17" x14ac:dyDescent="0.25">
      <c r="A56" s="6"/>
      <c r="B56" s="6"/>
      <c r="C56" s="10" t="s">
        <v>125</v>
      </c>
      <c r="D56" s="10"/>
      <c r="E56" s="22">
        <v>10</v>
      </c>
      <c r="F56" s="135">
        <v>2.5</v>
      </c>
      <c r="G56" s="57">
        <f>-F56*E56</f>
        <v>-25</v>
      </c>
      <c r="H56" s="4"/>
      <c r="I56" s="19">
        <v>0.5</v>
      </c>
      <c r="J56" s="57">
        <f>-I56*E56</f>
        <v>-5</v>
      </c>
      <c r="K56" s="11"/>
      <c r="L56" s="103"/>
      <c r="M56" s="11"/>
      <c r="N56" s="20">
        <f t="shared" si="18"/>
        <v>-30</v>
      </c>
      <c r="O56" s="10"/>
      <c r="P56" s="133">
        <f>P54+N56</f>
        <v>-150.92142409999997</v>
      </c>
      <c r="Q56" s="11"/>
    </row>
    <row r="57" spans="1:17" x14ac:dyDescent="0.25">
      <c r="A57" s="6"/>
      <c r="B57" s="6"/>
      <c r="C57" s="10" t="s">
        <v>119</v>
      </c>
      <c r="D57" s="10"/>
      <c r="E57" s="22">
        <v>2</v>
      </c>
      <c r="F57" s="135">
        <v>2.5</v>
      </c>
      <c r="G57" s="57">
        <f>-F57*E57</f>
        <v>-5</v>
      </c>
      <c r="H57" s="4"/>
      <c r="I57" s="19">
        <v>0.5</v>
      </c>
      <c r="J57" s="57">
        <f>-I57*E57</f>
        <v>-1</v>
      </c>
      <c r="K57" s="11"/>
      <c r="L57" s="103"/>
      <c r="M57" s="11"/>
      <c r="N57" s="20">
        <f t="shared" si="18"/>
        <v>-6</v>
      </c>
      <c r="O57" s="10"/>
      <c r="P57" s="133">
        <f t="shared" ref="P57" si="20">P56+N57</f>
        <v>-156.92142409999997</v>
      </c>
      <c r="Q57" s="11"/>
    </row>
    <row r="58" spans="1:17" ht="15.75" thickBot="1" x14ac:dyDescent="0.3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1"/>
      <c r="L58" s="103"/>
      <c r="M58" s="11"/>
      <c r="N58" s="126">
        <f>SUM(N51:N57)</f>
        <v>-84.100000000000009</v>
      </c>
      <c r="O58" s="20"/>
      <c r="P58" s="20"/>
      <c r="Q58" s="11"/>
    </row>
    <row r="59" spans="1:17" x14ac:dyDescent="0.25">
      <c r="B59" s="6"/>
      <c r="C59" s="9" t="s">
        <v>87</v>
      </c>
      <c r="D59" s="9"/>
      <c r="E59" s="9"/>
      <c r="F59" s="9"/>
      <c r="G59" s="124"/>
      <c r="H59" s="9"/>
      <c r="I59" s="9"/>
      <c r="J59" s="124"/>
      <c r="K59" s="9"/>
      <c r="L59" s="125"/>
      <c r="M59" s="9"/>
      <c r="N59" s="13"/>
      <c r="O59" s="13"/>
      <c r="P59" s="13"/>
      <c r="Q59" s="11"/>
    </row>
    <row r="60" spans="1:17" x14ac:dyDescent="0.25">
      <c r="C60" s="9"/>
      <c r="D60" s="9"/>
      <c r="E60" s="9"/>
      <c r="F60" s="9"/>
      <c r="G60" s="124"/>
      <c r="H60" s="9"/>
      <c r="I60" s="9"/>
      <c r="J60" s="124"/>
      <c r="K60" s="9"/>
      <c r="L60" s="125"/>
      <c r="M60" s="9"/>
      <c r="N60" s="13"/>
      <c r="O60" s="13"/>
      <c r="P60" s="13"/>
      <c r="Q60" s="11"/>
    </row>
    <row r="61" spans="1:17" x14ac:dyDescent="0.25"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1"/>
    </row>
    <row r="63" spans="1:17" ht="18.75" x14ac:dyDescent="0.3">
      <c r="C63" s="131" t="s">
        <v>77</v>
      </c>
    </row>
    <row r="64" spans="1:17" x14ac:dyDescent="0.25">
      <c r="C64" s="137" t="s">
        <v>47</v>
      </c>
      <c r="Q64" s="11"/>
    </row>
    <row r="65" spans="3:17" x14ac:dyDescent="0.25">
      <c r="C65" s="10" t="s">
        <v>118</v>
      </c>
      <c r="D65" s="10"/>
      <c r="E65" s="22">
        <v>4.5999999999999996</v>
      </c>
      <c r="F65" s="135">
        <v>2</v>
      </c>
      <c r="G65" s="57">
        <f>-F65*E65</f>
        <v>-9.1999999999999993</v>
      </c>
      <c r="H65" s="4"/>
      <c r="I65" s="19">
        <v>0.4</v>
      </c>
      <c r="J65" s="57">
        <f>-I65*E65</f>
        <v>-1.8399999999999999</v>
      </c>
      <c r="K65" s="11"/>
      <c r="L65" s="103"/>
      <c r="M65" s="11"/>
      <c r="N65" s="20">
        <f>(J65+G65)</f>
        <v>-11.04</v>
      </c>
      <c r="Q65" s="11"/>
    </row>
    <row r="66" spans="3:17" x14ac:dyDescent="0.25">
      <c r="C66" s="137" t="s">
        <v>58</v>
      </c>
      <c r="D66" s="10"/>
      <c r="E66" s="10"/>
      <c r="F66" s="10"/>
      <c r="G66" s="10"/>
      <c r="H66" s="10"/>
      <c r="I66" s="10"/>
      <c r="J66" s="10"/>
      <c r="K66" s="11"/>
      <c r="L66" s="103"/>
      <c r="M66" s="11"/>
      <c r="N66" s="20"/>
      <c r="Q66" s="11"/>
    </row>
    <row r="67" spans="3:17" x14ac:dyDescent="0.25">
      <c r="C67" s="10" t="s">
        <v>140</v>
      </c>
      <c r="D67" s="10"/>
      <c r="E67" s="22">
        <v>10</v>
      </c>
      <c r="F67" s="135">
        <v>2.5</v>
      </c>
      <c r="G67" s="57">
        <f t="shared" ref="G67:G68" si="21">-F67*E67</f>
        <v>-25</v>
      </c>
      <c r="H67" s="4"/>
      <c r="I67" s="19">
        <v>0.5</v>
      </c>
      <c r="J67" s="57">
        <f t="shared" ref="J67:J68" si="22">-I67*E67</f>
        <v>-5</v>
      </c>
      <c r="K67" s="11"/>
      <c r="L67" s="103"/>
      <c r="M67" s="11"/>
      <c r="N67" s="20">
        <f t="shared" ref="N67:N68" si="23">(J67+G67)</f>
        <v>-30</v>
      </c>
      <c r="Q67" s="11"/>
    </row>
    <row r="68" spans="3:17" x14ac:dyDescent="0.25">
      <c r="C68" s="10" t="s">
        <v>141</v>
      </c>
      <c r="D68" s="10"/>
      <c r="E68" s="22">
        <v>10</v>
      </c>
      <c r="F68" s="135">
        <v>2.5</v>
      </c>
      <c r="G68" s="57">
        <f t="shared" si="21"/>
        <v>-25</v>
      </c>
      <c r="H68" s="4"/>
      <c r="I68" s="19">
        <v>0.5</v>
      </c>
      <c r="J68" s="57">
        <f t="shared" si="22"/>
        <v>-5</v>
      </c>
      <c r="K68" s="11"/>
      <c r="L68" s="103"/>
      <c r="M68" s="11"/>
      <c r="N68" s="20">
        <f t="shared" si="23"/>
        <v>-30</v>
      </c>
      <c r="Q68" s="11"/>
    </row>
    <row r="69" spans="3:17" x14ac:dyDescent="0.25">
      <c r="C69" s="137" t="s">
        <v>66</v>
      </c>
      <c r="Q69" s="11"/>
    </row>
    <row r="70" spans="3:17" x14ac:dyDescent="0.25">
      <c r="C70" s="10" t="s">
        <v>120</v>
      </c>
      <c r="D70" s="10"/>
      <c r="E70" s="144">
        <v>9.4</v>
      </c>
      <c r="F70" s="135">
        <v>2.2000000000000002</v>
      </c>
      <c r="G70" s="57">
        <f t="shared" ref="G70:G72" si="24">-F70*E70</f>
        <v>-20.680000000000003</v>
      </c>
      <c r="H70" s="4"/>
      <c r="I70" s="135">
        <v>0.4</v>
      </c>
      <c r="J70" s="57">
        <f t="shared" ref="J70:J72" si="25">-I70*E70</f>
        <v>-3.7600000000000002</v>
      </c>
      <c r="N70" s="20">
        <f t="shared" ref="N70:N72" si="26">(J70+G70)</f>
        <v>-24.440000000000005</v>
      </c>
      <c r="Q70" s="11"/>
    </row>
    <row r="71" spans="3:17" x14ac:dyDescent="0.25">
      <c r="C71" s="10" t="s">
        <v>124</v>
      </c>
      <c r="D71" s="10"/>
      <c r="E71" s="144">
        <v>13</v>
      </c>
      <c r="F71" s="135">
        <v>2.5</v>
      </c>
      <c r="G71" s="57">
        <f t="shared" si="24"/>
        <v>-32.5</v>
      </c>
      <c r="H71" s="4"/>
      <c r="I71" s="135">
        <v>0.4</v>
      </c>
      <c r="J71" s="57">
        <f t="shared" si="25"/>
        <v>-5.2</v>
      </c>
      <c r="N71" s="20">
        <f t="shared" si="26"/>
        <v>-37.700000000000003</v>
      </c>
      <c r="Q71" s="11"/>
    </row>
    <row r="72" spans="3:17" x14ac:dyDescent="0.25">
      <c r="C72" s="10" t="s">
        <v>121</v>
      </c>
      <c r="E72" s="144">
        <v>7.2</v>
      </c>
      <c r="F72" s="135">
        <v>2.2000000000000002</v>
      </c>
      <c r="G72" s="57">
        <f t="shared" si="24"/>
        <v>-15.840000000000002</v>
      </c>
      <c r="H72" s="4"/>
      <c r="I72" s="135">
        <v>0.4</v>
      </c>
      <c r="J72" s="57">
        <f t="shared" si="25"/>
        <v>-2.8800000000000003</v>
      </c>
      <c r="N72" s="20">
        <f t="shared" si="26"/>
        <v>-18.720000000000002</v>
      </c>
      <c r="Q72" s="11"/>
    </row>
    <row r="73" spans="3:17" x14ac:dyDescent="0.25">
      <c r="C73" s="169" t="s">
        <v>80</v>
      </c>
      <c r="Q73" s="11"/>
    </row>
    <row r="74" spans="3:17" x14ac:dyDescent="0.25">
      <c r="C74" s="10" t="s">
        <v>118</v>
      </c>
      <c r="D74" s="10"/>
      <c r="E74" s="22">
        <v>0.8</v>
      </c>
      <c r="F74" s="135">
        <v>2.7</v>
      </c>
      <c r="G74" s="57">
        <f>-F74*E74</f>
        <v>-2.16</v>
      </c>
      <c r="H74" s="4"/>
      <c r="I74" s="19">
        <v>0.5</v>
      </c>
      <c r="J74" s="57">
        <f>-I74*E74</f>
        <v>-0.4</v>
      </c>
      <c r="K74" s="11"/>
      <c r="L74" s="103"/>
      <c r="M74" s="11"/>
      <c r="N74" s="20">
        <f>(J74+G74)</f>
        <v>-2.56</v>
      </c>
      <c r="O74" s="11"/>
      <c r="Q74" s="11"/>
    </row>
    <row r="75" spans="3:17" x14ac:dyDescent="0.25">
      <c r="C75" s="169" t="s">
        <v>82</v>
      </c>
      <c r="Q75" s="11"/>
    </row>
    <row r="76" spans="3:17" x14ac:dyDescent="0.25">
      <c r="C76" s="10" t="s">
        <v>120</v>
      </c>
      <c r="D76" s="10"/>
      <c r="E76" s="144">
        <v>2</v>
      </c>
      <c r="F76" s="135">
        <v>2.2000000000000002</v>
      </c>
      <c r="G76" s="57">
        <f t="shared" ref="G76" si="27">-F76*E76</f>
        <v>-4.4000000000000004</v>
      </c>
      <c r="H76" s="4"/>
      <c r="I76" s="135">
        <v>0.4</v>
      </c>
      <c r="J76" s="57">
        <f t="shared" ref="J76" si="28">-I76*E76</f>
        <v>-0.8</v>
      </c>
      <c r="K76" s="11"/>
      <c r="L76" s="103"/>
      <c r="M76" s="11"/>
      <c r="N76" s="20">
        <f t="shared" ref="N76" si="29">(J76+G76)</f>
        <v>-5.2</v>
      </c>
      <c r="O76" s="10"/>
      <c r="Q76" s="11"/>
    </row>
    <row r="77" spans="3:17" x14ac:dyDescent="0.25">
      <c r="Q77" s="11"/>
    </row>
    <row r="78" spans="3:17" x14ac:dyDescent="0.25">
      <c r="Q78" s="11"/>
    </row>
    <row r="79" spans="3:17" x14ac:dyDescent="0.25">
      <c r="Q79" s="11"/>
    </row>
  </sheetData>
  <mergeCells count="1">
    <mergeCell ref="E31:P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104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18.95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-0.75</v>
      </c>
      <c r="K5" s="11"/>
      <c r="L5" s="11"/>
      <c r="M5" s="11"/>
      <c r="N5" s="13">
        <f>(J5+G5)</f>
        <v>-0.75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f>-0.1-0.211744</f>
        <v>-0.31174400000000002</v>
      </c>
      <c r="K6" s="11"/>
      <c r="L6" s="11"/>
      <c r="M6" s="11"/>
      <c r="N6" s="153">
        <f>J6</f>
        <v>-0.31174400000000002</v>
      </c>
      <c r="O6" s="12"/>
      <c r="P6" s="17"/>
      <c r="Q6" s="17"/>
    </row>
    <row r="7" spans="2:17" x14ac:dyDescent="0.2">
      <c r="C7" s="9" t="s">
        <v>90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91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5">
        <v>-0.13672100000000001</v>
      </c>
      <c r="K11" s="11"/>
      <c r="L11" s="11"/>
      <c r="M11" s="11"/>
      <c r="N11" s="143">
        <f>(J11+G11)</f>
        <v>-0.13672100000000001</v>
      </c>
      <c r="O11" s="12"/>
      <c r="P11" s="17"/>
      <c r="Q11" s="17"/>
    </row>
    <row r="12" spans="2:17" x14ac:dyDescent="0.2">
      <c r="B12" s="8"/>
      <c r="C12" s="10" t="s">
        <v>45</v>
      </c>
      <c r="D12" s="10"/>
      <c r="E12" s="174">
        <v>3.0235500000000002</v>
      </c>
      <c r="F12" s="166">
        <v>2.0150000000000001</v>
      </c>
      <c r="G12" s="57">
        <f>-F12*E12</f>
        <v>-6.092453250000001</v>
      </c>
      <c r="H12" s="4"/>
      <c r="I12" s="12"/>
      <c r="J12" s="12"/>
      <c r="K12" s="11"/>
      <c r="L12" s="103"/>
      <c r="M12" s="11"/>
      <c r="N12" s="143">
        <f t="shared" ref="N12" si="2">(J12+G12+L12)</f>
        <v>-6.092453250000001</v>
      </c>
      <c r="O12" s="10"/>
      <c r="P12" s="21"/>
      <c r="Q12" s="11"/>
    </row>
    <row r="13" spans="2:17" x14ac:dyDescent="0.2">
      <c r="C13" s="10"/>
      <c r="D13" s="10"/>
      <c r="E13" s="119"/>
      <c r="F13" s="119"/>
      <c r="G13" s="121"/>
      <c r="H13" s="122"/>
      <c r="I13" s="12"/>
      <c r="J13" s="12"/>
      <c r="K13" s="11"/>
      <c r="L13" s="11"/>
      <c r="M13" s="11"/>
      <c r="N13" s="11"/>
      <c r="O13" s="12"/>
      <c r="P13" s="17"/>
      <c r="Q13" s="17"/>
    </row>
    <row r="14" spans="2:17" ht="18.95" x14ac:dyDescent="0.25">
      <c r="C14" s="127"/>
      <c r="D14" s="127"/>
      <c r="P14" s="147" t="s">
        <v>57</v>
      </c>
    </row>
    <row r="15" spans="2:17" ht="18.95" x14ac:dyDescent="0.25">
      <c r="C15" s="127"/>
      <c r="D15" s="127"/>
      <c r="N15" s="146" t="s">
        <v>55</v>
      </c>
      <c r="P15" s="136">
        <v>72.292560600000002</v>
      </c>
    </row>
    <row r="16" spans="2:17" ht="18.95" x14ac:dyDescent="0.25">
      <c r="C16" s="131" t="s">
        <v>21</v>
      </c>
      <c r="D16" s="127"/>
    </row>
    <row r="17" spans="1:18" ht="18.95" x14ac:dyDescent="0.25">
      <c r="C17" s="127"/>
      <c r="D17" s="127"/>
      <c r="E17" s="17" t="s">
        <v>41</v>
      </c>
      <c r="F17" s="17" t="s">
        <v>5</v>
      </c>
      <c r="G17" s="17" t="s">
        <v>0</v>
      </c>
      <c r="H17" s="17"/>
      <c r="I17" s="17" t="s">
        <v>6</v>
      </c>
      <c r="J17" s="17" t="s">
        <v>10</v>
      </c>
    </row>
    <row r="18" spans="1:18" ht="15" customHeight="1" x14ac:dyDescent="0.25">
      <c r="C18" s="154" t="s">
        <v>84</v>
      </c>
      <c r="D18" s="127"/>
      <c r="E18" s="17"/>
      <c r="F18" s="17"/>
      <c r="G18" s="17"/>
      <c r="H18" s="17"/>
      <c r="I18" s="17"/>
      <c r="J18" s="17"/>
      <c r="L18" s="167">
        <v>-0.83499999999999996</v>
      </c>
      <c r="N18" s="143">
        <f t="shared" ref="N18:N22" si="3">(J18+G18+L18)</f>
        <v>-0.83499999999999996</v>
      </c>
      <c r="R18" s="6" t="s">
        <v>103</v>
      </c>
    </row>
    <row r="19" spans="1:18" x14ac:dyDescent="0.2">
      <c r="B19" s="8"/>
      <c r="C19" s="154" t="s">
        <v>97</v>
      </c>
      <c r="D19" s="10"/>
      <c r="E19" s="17"/>
      <c r="F19" s="17"/>
      <c r="G19" s="17"/>
      <c r="H19" s="4"/>
      <c r="I19" s="135">
        <v>0.4</v>
      </c>
      <c r="J19" s="178">
        <f>-I19*E10</f>
        <v>-0.46376000000000001</v>
      </c>
      <c r="K19" s="11"/>
      <c r="L19" s="103"/>
      <c r="M19" s="11"/>
      <c r="N19" s="143">
        <f t="shared" si="3"/>
        <v>-0.46376000000000001</v>
      </c>
      <c r="O19" s="9"/>
      <c r="P19" s="21"/>
      <c r="Q19" s="11"/>
    </row>
    <row r="20" spans="1:18" x14ac:dyDescent="0.2">
      <c r="B20" s="8"/>
      <c r="C20" s="155" t="s">
        <v>16</v>
      </c>
      <c r="D20" s="11"/>
      <c r="E20" s="17"/>
      <c r="F20" s="17"/>
      <c r="G20" s="9"/>
      <c r="H20" s="9"/>
      <c r="I20" s="9"/>
      <c r="J20" s="180">
        <f>-0.636-J6</f>
        <v>-0.32425599999999999</v>
      </c>
      <c r="K20" s="9"/>
      <c r="L20" s="9"/>
      <c r="M20" s="9"/>
      <c r="N20" s="143">
        <f t="shared" si="3"/>
        <v>-0.32425599999999999</v>
      </c>
      <c r="O20" s="9"/>
      <c r="P20" s="21"/>
      <c r="Q20" s="11"/>
      <c r="R20" s="186"/>
    </row>
    <row r="21" spans="1:18" x14ac:dyDescent="0.2">
      <c r="B21" s="8"/>
      <c r="C21" s="156" t="s">
        <v>62</v>
      </c>
      <c r="D21" s="9"/>
      <c r="E21" s="9"/>
      <c r="F21" s="9"/>
      <c r="G21" s="9"/>
      <c r="H21" s="4"/>
      <c r="I21" s="120"/>
      <c r="J21" s="180">
        <f>-1.71638-J5</f>
        <v>-0.96638000000000002</v>
      </c>
      <c r="K21" s="11"/>
      <c r="L21" s="11"/>
      <c r="M21" s="11"/>
      <c r="N21" s="143">
        <f t="shared" si="3"/>
        <v>-0.96638000000000002</v>
      </c>
      <c r="O21" s="9"/>
      <c r="P21" s="21"/>
      <c r="Q21" s="11"/>
    </row>
    <row r="22" spans="1:18" x14ac:dyDescent="0.2">
      <c r="B22" s="8"/>
      <c r="C22" s="156" t="s">
        <v>92</v>
      </c>
      <c r="D22" s="9"/>
      <c r="E22" s="119"/>
      <c r="F22" s="105"/>
      <c r="G22" s="139"/>
      <c r="H22" s="4"/>
      <c r="I22" s="19">
        <v>0.3</v>
      </c>
      <c r="J22" s="179">
        <f>(-I22*(E22+E7))-J11</f>
        <v>-3.0862150000000002</v>
      </c>
      <c r="K22" s="11"/>
      <c r="L22" s="11"/>
      <c r="M22" s="11"/>
      <c r="N22" s="143">
        <f t="shared" si="3"/>
        <v>-3.0862150000000002</v>
      </c>
      <c r="O22" s="9"/>
      <c r="P22" s="21"/>
      <c r="Q22" s="11"/>
    </row>
    <row r="23" spans="1:18" x14ac:dyDescent="0.2">
      <c r="B23" s="8"/>
      <c r="C23" s="154" t="s">
        <v>91</v>
      </c>
      <c r="D23" s="10"/>
      <c r="E23" s="104"/>
      <c r="F23" s="120"/>
      <c r="G23" s="57"/>
      <c r="H23" s="4"/>
      <c r="I23" s="120"/>
      <c r="J23" s="57"/>
      <c r="K23" s="11"/>
      <c r="L23" s="157">
        <f>-2.537446-L8</f>
        <v>-2.2837000000000001</v>
      </c>
      <c r="M23" s="11"/>
      <c r="N23" s="143">
        <f>(J23+G23+L23)</f>
        <v>-2.2837000000000001</v>
      </c>
      <c r="O23" s="9"/>
      <c r="P23" s="21"/>
      <c r="Q23" s="11"/>
    </row>
    <row r="24" spans="1:18" x14ac:dyDescent="0.2">
      <c r="B24" s="8"/>
      <c r="C24" s="155" t="s">
        <v>96</v>
      </c>
      <c r="D24" s="11"/>
      <c r="E24" s="28">
        <v>1.48</v>
      </c>
      <c r="F24" s="135">
        <v>2.2000000000000002</v>
      </c>
      <c r="G24" s="84">
        <f>-F24*E24</f>
        <v>-3.2560000000000002</v>
      </c>
      <c r="H24" s="11"/>
      <c r="I24" s="29">
        <v>0.35</v>
      </c>
      <c r="J24" s="57">
        <f>-I24*E24</f>
        <v>-0.51800000000000002</v>
      </c>
      <c r="K24" s="9"/>
      <c r="L24" s="9"/>
      <c r="M24" s="9"/>
      <c r="N24" s="143">
        <f t="shared" ref="N24:N28" si="4">(J24+G24+L24)</f>
        <v>-3.774</v>
      </c>
      <c r="O24" s="9"/>
      <c r="P24" s="21"/>
      <c r="Q24" s="11"/>
    </row>
    <row r="25" spans="1:18" x14ac:dyDescent="0.2">
      <c r="B25" s="8"/>
      <c r="C25" s="154" t="s">
        <v>95</v>
      </c>
      <c r="D25" s="10"/>
      <c r="E25" s="145">
        <v>0.8</v>
      </c>
      <c r="F25" s="135">
        <v>1.9</v>
      </c>
      <c r="G25" s="57">
        <f>-F25*E25</f>
        <v>-1.52</v>
      </c>
      <c r="H25" s="4"/>
      <c r="I25" s="135">
        <v>0.4</v>
      </c>
      <c r="J25" s="177">
        <f>-I25*E25</f>
        <v>-0.32000000000000006</v>
      </c>
      <c r="K25" s="11"/>
      <c r="L25" s="103"/>
      <c r="M25" s="11"/>
      <c r="N25" s="143">
        <f t="shared" si="4"/>
        <v>-1.84</v>
      </c>
      <c r="O25" s="9"/>
      <c r="P25" s="21"/>
      <c r="Q25" s="11"/>
    </row>
    <row r="26" spans="1:18" x14ac:dyDescent="0.2">
      <c r="B26" s="8"/>
      <c r="C26" s="154" t="s">
        <v>93</v>
      </c>
      <c r="D26" s="10"/>
      <c r="E26" s="57"/>
      <c r="F26" s="57"/>
      <c r="G26" s="57"/>
      <c r="H26" s="4"/>
      <c r="I26" s="135">
        <v>0.4</v>
      </c>
      <c r="J26" s="177">
        <f>-I26*E9</f>
        <v>-0.96530000000000005</v>
      </c>
      <c r="K26" s="11"/>
      <c r="L26" s="103"/>
      <c r="M26" s="11"/>
      <c r="N26" s="143">
        <f t="shared" si="4"/>
        <v>-0.96530000000000005</v>
      </c>
      <c r="O26" s="9"/>
      <c r="P26" s="21"/>
      <c r="Q26" s="11"/>
    </row>
    <row r="27" spans="1:18" x14ac:dyDescent="0.2">
      <c r="B27" s="8"/>
      <c r="C27" s="10" t="s">
        <v>94</v>
      </c>
      <c r="D27" s="10"/>
      <c r="E27" s="57"/>
      <c r="F27" s="57"/>
      <c r="G27" s="57"/>
      <c r="H27" s="4"/>
      <c r="I27" s="19">
        <v>0.4</v>
      </c>
      <c r="J27" s="183">
        <f>-I27*E12</f>
        <v>-1.2094200000000002</v>
      </c>
      <c r="K27" s="11"/>
      <c r="L27" s="103"/>
      <c r="M27" s="11"/>
      <c r="N27" s="143">
        <f t="shared" si="4"/>
        <v>-1.2094200000000002</v>
      </c>
      <c r="O27" s="10"/>
      <c r="P27" s="21"/>
      <c r="Q27" s="11"/>
    </row>
    <row r="28" spans="1:18" x14ac:dyDescent="0.2">
      <c r="B28" s="8"/>
      <c r="C28" s="154" t="s">
        <v>100</v>
      </c>
      <c r="D28" s="11"/>
      <c r="E28" s="29">
        <v>2</v>
      </c>
      <c r="F28" s="188">
        <f>((0.75*2.2)+(0.75*2.49)+(0.5*1.87))/2</f>
        <v>2.2262500000000003</v>
      </c>
      <c r="G28" s="84">
        <f>-F28*E28</f>
        <v>-4.4525000000000006</v>
      </c>
      <c r="H28" s="11"/>
      <c r="K28" s="9"/>
      <c r="L28" s="9"/>
      <c r="M28" s="9"/>
      <c r="N28" s="185">
        <f t="shared" si="4"/>
        <v>-4.4525000000000006</v>
      </c>
      <c r="O28" s="10"/>
      <c r="P28" s="21"/>
      <c r="Q28" s="11"/>
    </row>
    <row r="29" spans="1:18" ht="15.95" thickBot="1" x14ac:dyDescent="0.25">
      <c r="A29" s="6"/>
      <c r="B29" s="6"/>
      <c r="N29" s="149">
        <f>SUM(N18:N28)</f>
        <v>-20.200530999999998</v>
      </c>
      <c r="O29" s="9"/>
      <c r="P29" s="129">
        <f>P15+N29</f>
        <v>52.092029600000004</v>
      </c>
      <c r="Q29" s="11"/>
      <c r="R29" s="67" t="s">
        <v>31</v>
      </c>
    </row>
    <row r="30" spans="1:18" x14ac:dyDescent="0.2">
      <c r="Q30" s="11"/>
    </row>
    <row r="31" spans="1:18" ht="21" x14ac:dyDescent="0.25">
      <c r="E31" s="209" t="s">
        <v>56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1"/>
    </row>
    <row r="32" spans="1:18" ht="21" x14ac:dyDescent="0.2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1"/>
    </row>
    <row r="33" spans="1:18" x14ac:dyDescent="0.2">
      <c r="B33" s="9"/>
      <c r="C33" s="130"/>
      <c r="D33" s="130"/>
      <c r="E33" s="17" t="s">
        <v>4</v>
      </c>
      <c r="F33" s="17" t="s">
        <v>5</v>
      </c>
      <c r="G33" s="17" t="s">
        <v>0</v>
      </c>
      <c r="H33" s="17"/>
      <c r="I33" s="17" t="s">
        <v>6</v>
      </c>
      <c r="J33" s="17" t="s">
        <v>10</v>
      </c>
      <c r="K33" s="9"/>
      <c r="L33" s="36" t="s">
        <v>42</v>
      </c>
      <c r="M33" s="9"/>
      <c r="N33" s="36" t="s">
        <v>26</v>
      </c>
      <c r="O33" s="9"/>
      <c r="P33" s="132" t="s">
        <v>2</v>
      </c>
      <c r="Q33" s="11"/>
    </row>
    <row r="34" spans="1:18" x14ac:dyDescent="0.2">
      <c r="B34" s="9"/>
      <c r="C34" s="130"/>
      <c r="D34" s="130"/>
      <c r="E34" s="17"/>
      <c r="F34" s="17"/>
      <c r="G34" s="17"/>
      <c r="H34" s="17"/>
      <c r="I34" s="17"/>
      <c r="J34" s="17"/>
      <c r="K34" s="9"/>
      <c r="L34" s="36"/>
      <c r="M34" s="9"/>
      <c r="N34" s="36"/>
      <c r="O34" s="9"/>
      <c r="P34" s="132"/>
      <c r="Q34" s="11"/>
    </row>
    <row r="35" spans="1:18" ht="18.95" x14ac:dyDescent="0.25">
      <c r="B35" s="9"/>
      <c r="C35" s="131" t="s">
        <v>48</v>
      </c>
      <c r="D35" s="131"/>
      <c r="E35" s="17"/>
      <c r="F35" s="17"/>
      <c r="G35" s="17"/>
      <c r="H35" s="17"/>
      <c r="I35" s="17"/>
      <c r="J35" s="17"/>
      <c r="K35" s="9"/>
      <c r="L35" s="36"/>
      <c r="M35" s="9"/>
      <c r="N35" s="36"/>
      <c r="O35" s="9"/>
      <c r="P35" s="132"/>
      <c r="Q35" s="11"/>
    </row>
    <row r="36" spans="1:18" x14ac:dyDescent="0.2">
      <c r="B36" s="6"/>
      <c r="C36" s="10" t="s">
        <v>119</v>
      </c>
      <c r="D36" s="10"/>
      <c r="E36" s="144">
        <v>3.6</v>
      </c>
      <c r="F36" s="135">
        <v>2.2000000000000002</v>
      </c>
      <c r="G36" s="57">
        <f t="shared" ref="G36" si="5">-F36*E36</f>
        <v>-7.9200000000000008</v>
      </c>
      <c r="H36" s="4"/>
      <c r="I36" s="135">
        <v>0.4</v>
      </c>
      <c r="J36" s="57">
        <f t="shared" ref="J36" si="6">-I36*E36</f>
        <v>-1.4400000000000002</v>
      </c>
      <c r="K36" s="11"/>
      <c r="L36" s="103"/>
      <c r="M36" s="11"/>
      <c r="N36" s="20">
        <f t="shared" ref="N36" si="7">(J36+G36)</f>
        <v>-9.3600000000000012</v>
      </c>
      <c r="O36" s="10"/>
      <c r="P36" s="133">
        <f>P29+N36</f>
        <v>42.732029600000004</v>
      </c>
      <c r="Q36" s="11"/>
    </row>
    <row r="37" spans="1:18" x14ac:dyDescent="0.2">
      <c r="B37" s="6"/>
      <c r="C37" s="10" t="s">
        <v>121</v>
      </c>
      <c r="D37" s="10"/>
      <c r="E37" s="145">
        <v>3.02</v>
      </c>
      <c r="F37" s="135">
        <v>2.2000000000000002</v>
      </c>
      <c r="G37" s="57">
        <f>-F37*E37</f>
        <v>-6.644000000000001</v>
      </c>
      <c r="H37" s="4"/>
      <c r="I37" s="19">
        <v>0.35</v>
      </c>
      <c r="J37" s="57">
        <f>-I37*E37</f>
        <v>-1.0569999999999999</v>
      </c>
      <c r="K37" s="11"/>
      <c r="L37" s="103"/>
      <c r="M37" s="11"/>
      <c r="N37" s="20">
        <f>(J37+G37)</f>
        <v>-7.7010000000000005</v>
      </c>
      <c r="O37" s="10"/>
      <c r="P37" s="133">
        <f t="shared" ref="P37:P39" si="8">P36+N37</f>
        <v>35.031029600000004</v>
      </c>
      <c r="Q37" s="11"/>
      <c r="R37" s="6"/>
    </row>
    <row r="38" spans="1:18" ht="15.95" thickBot="1" x14ac:dyDescent="0.25">
      <c r="C38" s="10" t="s">
        <v>122</v>
      </c>
      <c r="E38" s="182">
        <v>1.04</v>
      </c>
      <c r="F38" s="135">
        <v>1.9</v>
      </c>
      <c r="G38" s="57">
        <f>-F38*E38</f>
        <v>-1.976</v>
      </c>
      <c r="H38" s="4"/>
      <c r="I38" s="19">
        <v>0.35</v>
      </c>
      <c r="J38" s="57">
        <f>-I38*E38</f>
        <v>-0.36399999999999999</v>
      </c>
      <c r="K38" s="11"/>
      <c r="L38" s="103"/>
      <c r="M38" s="11"/>
      <c r="N38" s="20">
        <f>(J38+G38)</f>
        <v>-2.34</v>
      </c>
      <c r="O38" s="10"/>
      <c r="P38" s="133">
        <f t="shared" si="8"/>
        <v>32.691029600000007</v>
      </c>
      <c r="R38" s="6"/>
    </row>
    <row r="39" spans="1:18" ht="15.95" thickBot="1" x14ac:dyDescent="0.25">
      <c r="C39" s="10" t="s">
        <v>123</v>
      </c>
      <c r="E39" s="182">
        <v>1.2150000000000001</v>
      </c>
      <c r="F39" s="135">
        <v>1.9</v>
      </c>
      <c r="G39" s="57">
        <f>-F39*E39</f>
        <v>-2.3085</v>
      </c>
      <c r="H39" s="4"/>
      <c r="I39" s="19">
        <v>0.35</v>
      </c>
      <c r="J39" s="57">
        <f>-I39*E39</f>
        <v>-0.42525000000000002</v>
      </c>
      <c r="K39" s="11"/>
      <c r="L39" s="103"/>
      <c r="M39" s="11"/>
      <c r="N39" s="20">
        <f>(J39+G39)</f>
        <v>-2.7337500000000001</v>
      </c>
      <c r="O39" s="10"/>
      <c r="P39" s="159">
        <f t="shared" si="8"/>
        <v>29.957279600000007</v>
      </c>
      <c r="R39" s="164" t="s">
        <v>88</v>
      </c>
    </row>
    <row r="40" spans="1:18" ht="15.95" thickBot="1" x14ac:dyDescent="0.25">
      <c r="A40" s="6"/>
      <c r="B40" s="6"/>
      <c r="C40" s="10"/>
      <c r="D40" s="10"/>
      <c r="E40" s="104"/>
      <c r="F40" s="120"/>
      <c r="G40" s="124"/>
      <c r="H40" s="122"/>
      <c r="I40" s="120"/>
      <c r="J40" s="124"/>
      <c r="K40" s="10"/>
      <c r="L40" s="125"/>
      <c r="M40" s="10"/>
      <c r="N40" s="126">
        <f>SUM(N36:N39)</f>
        <v>-22.13475</v>
      </c>
      <c r="O40" s="10"/>
      <c r="P40" s="133"/>
      <c r="Q40" s="11"/>
    </row>
    <row r="41" spans="1:18" ht="18.95" x14ac:dyDescent="0.25">
      <c r="A41" s="6"/>
      <c r="B41" s="6"/>
      <c r="C41" s="131" t="s">
        <v>75</v>
      </c>
      <c r="D41" s="134"/>
      <c r="E41" s="104"/>
      <c r="F41" s="120"/>
      <c r="G41" s="124"/>
      <c r="H41" s="122"/>
      <c r="I41" s="120"/>
      <c r="J41" s="124"/>
      <c r="K41" s="10"/>
      <c r="L41" s="125"/>
      <c r="M41" s="10"/>
      <c r="N41" s="20"/>
      <c r="O41" s="10"/>
      <c r="P41" s="133"/>
      <c r="Q41" s="11"/>
    </row>
    <row r="42" spans="1:18" x14ac:dyDescent="0.2">
      <c r="A42" s="6"/>
      <c r="B42" s="6"/>
      <c r="C42" s="10" t="s">
        <v>131</v>
      </c>
      <c r="D42" s="10"/>
      <c r="E42" s="22">
        <v>1.2450000000000001</v>
      </c>
      <c r="F42" s="135">
        <v>2.5</v>
      </c>
      <c r="G42" s="57">
        <f>-F42*E42</f>
        <v>-3.1125000000000003</v>
      </c>
      <c r="H42" s="4"/>
      <c r="I42" s="19">
        <v>0.5</v>
      </c>
      <c r="J42" s="57">
        <f>-I42*E42</f>
        <v>-0.62250000000000005</v>
      </c>
      <c r="K42" s="11"/>
      <c r="L42" s="103"/>
      <c r="M42" s="11"/>
      <c r="N42" s="20">
        <f>(J42+G42)</f>
        <v>-3.7350000000000003</v>
      </c>
      <c r="O42" s="10"/>
      <c r="P42" s="133">
        <f>P39+N42</f>
        <v>26.222279600000007</v>
      </c>
      <c r="Q42" s="11"/>
    </row>
    <row r="43" spans="1:18" x14ac:dyDescent="0.2">
      <c r="C43" s="10" t="s">
        <v>123</v>
      </c>
      <c r="E43" s="144">
        <v>3.5</v>
      </c>
      <c r="F43" s="135">
        <v>2.5</v>
      </c>
      <c r="G43" s="57">
        <f>-F43*E43</f>
        <v>-8.75</v>
      </c>
      <c r="H43" s="4"/>
      <c r="I43" s="135">
        <v>0.4</v>
      </c>
      <c r="J43" s="57">
        <f>-I43*E43</f>
        <v>-1.4000000000000001</v>
      </c>
      <c r="K43" s="11"/>
      <c r="L43" s="103"/>
      <c r="M43" s="11"/>
      <c r="N43" s="20">
        <f>(J43+G43)</f>
        <v>-10.15</v>
      </c>
      <c r="O43" s="10"/>
      <c r="P43" s="133">
        <f>P42+N43</f>
        <v>16.072279600000009</v>
      </c>
    </row>
    <row r="44" spans="1:18" x14ac:dyDescent="0.2">
      <c r="B44" s="6"/>
      <c r="C44" s="10" t="s">
        <v>130</v>
      </c>
      <c r="D44" s="10"/>
      <c r="E44" s="22">
        <v>11</v>
      </c>
      <c r="F44" s="135">
        <v>2.5</v>
      </c>
      <c r="G44" s="57">
        <f t="shared" ref="G44" si="9">-F44*E44</f>
        <v>-27.5</v>
      </c>
      <c r="H44" s="4"/>
      <c r="I44" s="19">
        <v>0.35</v>
      </c>
      <c r="J44" s="57">
        <f t="shared" ref="J44" si="10">-I44*E44</f>
        <v>-3.8499999999999996</v>
      </c>
      <c r="K44" s="11"/>
      <c r="L44" s="103"/>
      <c r="M44" s="11"/>
      <c r="N44" s="20">
        <f t="shared" ref="N44" si="11">(J44+G44)</f>
        <v>-31.35</v>
      </c>
      <c r="O44" s="10"/>
      <c r="P44" s="133">
        <f>P43+N44</f>
        <v>-15.277720399999993</v>
      </c>
      <c r="Q44" s="11"/>
    </row>
    <row r="45" spans="1:18" x14ac:dyDescent="0.2">
      <c r="A45" s="6"/>
      <c r="B45" s="6"/>
      <c r="C45" s="10" t="s">
        <v>132</v>
      </c>
      <c r="D45" s="10"/>
      <c r="E45" s="22">
        <v>8</v>
      </c>
      <c r="F45" s="135">
        <v>2.5</v>
      </c>
      <c r="G45" s="57">
        <f>-F45*E45</f>
        <v>-20</v>
      </c>
      <c r="H45" s="4"/>
      <c r="I45" s="19">
        <v>0.5</v>
      </c>
      <c r="J45" s="57">
        <f>-I45*E45</f>
        <v>-4</v>
      </c>
      <c r="K45" s="11"/>
      <c r="L45" s="103"/>
      <c r="M45" s="11"/>
      <c r="N45" s="20">
        <f>(J45+G45)</f>
        <v>-24</v>
      </c>
      <c r="O45" s="10"/>
      <c r="P45" s="133">
        <f t="shared" ref="P45:P47" si="12">P44+N45</f>
        <v>-39.277720399999993</v>
      </c>
      <c r="Q45" s="11"/>
    </row>
    <row r="46" spans="1:18" x14ac:dyDescent="0.2">
      <c r="C46" s="10" t="s">
        <v>123</v>
      </c>
      <c r="E46" s="144">
        <v>5.3</v>
      </c>
      <c r="F46" s="135">
        <v>2</v>
      </c>
      <c r="G46" s="57">
        <f t="shared" ref="G46" si="13">-F46*E46</f>
        <v>-10.6</v>
      </c>
      <c r="H46" s="4"/>
      <c r="I46" s="135">
        <v>0.4</v>
      </c>
      <c r="J46" s="57">
        <f t="shared" ref="J46" si="14">-I46*E46</f>
        <v>-2.12</v>
      </c>
      <c r="K46" s="11"/>
      <c r="L46" s="103"/>
      <c r="M46" s="11"/>
      <c r="N46" s="20">
        <f t="shared" ref="N46:N47" si="15">(J46+G46)</f>
        <v>-12.719999999999999</v>
      </c>
      <c r="O46" s="10"/>
      <c r="P46" s="133">
        <f t="shared" si="12"/>
        <v>-51.997720399999992</v>
      </c>
    </row>
    <row r="47" spans="1:18" x14ac:dyDescent="0.2">
      <c r="A47" s="6"/>
      <c r="B47" s="6"/>
      <c r="C47" s="10" t="s">
        <v>133</v>
      </c>
      <c r="D47" s="10"/>
      <c r="E47" s="22">
        <v>9.5</v>
      </c>
      <c r="F47" s="135">
        <v>2.5</v>
      </c>
      <c r="G47" s="57">
        <f>-F47*E47</f>
        <v>-23.75</v>
      </c>
      <c r="H47" s="4"/>
      <c r="I47" s="19">
        <v>0.5</v>
      </c>
      <c r="J47" s="57">
        <f>-I47*E47</f>
        <v>-4.75</v>
      </c>
      <c r="K47" s="11"/>
      <c r="L47" s="103"/>
      <c r="M47" s="11"/>
      <c r="N47" s="20">
        <f t="shared" si="15"/>
        <v>-28.5</v>
      </c>
      <c r="O47" s="10"/>
      <c r="P47" s="133">
        <f t="shared" si="12"/>
        <v>-80.497720399999992</v>
      </c>
      <c r="Q47" s="11"/>
    </row>
    <row r="48" spans="1:18" ht="15.95" thickBot="1" x14ac:dyDescent="0.25">
      <c r="B48" s="6"/>
      <c r="C48" s="10"/>
      <c r="D48" s="9"/>
      <c r="E48" s="9"/>
      <c r="F48" s="9"/>
      <c r="G48" s="124"/>
      <c r="H48" s="9"/>
      <c r="I48" s="9"/>
      <c r="J48" s="124"/>
      <c r="K48" s="9"/>
      <c r="L48" s="125"/>
      <c r="M48" s="9"/>
      <c r="N48" s="126">
        <f>SUM(N42:N47)</f>
        <v>-110.455</v>
      </c>
      <c r="O48" s="10"/>
      <c r="P48" s="133"/>
      <c r="Q48" s="11"/>
    </row>
    <row r="49" spans="1:17" ht="18.95" x14ac:dyDescent="0.25">
      <c r="A49" s="6"/>
      <c r="B49" s="6"/>
      <c r="C49" s="131" t="s">
        <v>76</v>
      </c>
      <c r="D49" s="134"/>
      <c r="E49" s="104"/>
      <c r="F49" s="120"/>
      <c r="G49" s="124"/>
      <c r="H49" s="122"/>
      <c r="I49" s="120"/>
      <c r="J49" s="124"/>
      <c r="K49" s="10"/>
      <c r="L49" s="125"/>
      <c r="M49" s="10"/>
      <c r="N49" s="20"/>
      <c r="O49" s="10"/>
      <c r="P49" s="133"/>
      <c r="Q49" s="11"/>
    </row>
    <row r="50" spans="1:17" x14ac:dyDescent="0.2">
      <c r="A50" s="6"/>
      <c r="B50" s="6"/>
      <c r="C50" s="10" t="s">
        <v>125</v>
      </c>
      <c r="D50" s="10"/>
      <c r="E50" s="144">
        <v>5</v>
      </c>
      <c r="F50" s="135">
        <v>2.2000000000000002</v>
      </c>
      <c r="G50" s="57">
        <f t="shared" ref="G50:G53" si="16">-F50*E50</f>
        <v>-11</v>
      </c>
      <c r="H50" s="4"/>
      <c r="I50" s="135">
        <v>0.4</v>
      </c>
      <c r="J50" s="57">
        <f t="shared" ref="J50:J53" si="17">-I50*E50</f>
        <v>-2</v>
      </c>
      <c r="K50" s="11"/>
      <c r="L50" s="103"/>
      <c r="M50" s="11"/>
      <c r="N50" s="20">
        <f t="shared" ref="N50:N55" si="18">(J50+G50)</f>
        <v>-13</v>
      </c>
      <c r="O50" s="10"/>
      <c r="P50" s="133">
        <f>P47+N50</f>
        <v>-93.497720399999992</v>
      </c>
      <c r="Q50" s="11"/>
    </row>
    <row r="51" spans="1:17" x14ac:dyDescent="0.2">
      <c r="A51" s="6"/>
      <c r="B51" s="6"/>
      <c r="C51" s="10" t="s">
        <v>125</v>
      </c>
      <c r="D51" s="10"/>
      <c r="E51" s="144">
        <v>4</v>
      </c>
      <c r="F51" s="135">
        <v>2</v>
      </c>
      <c r="G51" s="57">
        <f t="shared" si="16"/>
        <v>-8</v>
      </c>
      <c r="H51" s="4"/>
      <c r="I51" s="135">
        <v>0.4</v>
      </c>
      <c r="J51" s="57">
        <f t="shared" si="17"/>
        <v>-1.6</v>
      </c>
      <c r="K51" s="11"/>
      <c r="L51" s="103"/>
      <c r="M51" s="11"/>
      <c r="N51" s="20">
        <f t="shared" si="18"/>
        <v>-9.6</v>
      </c>
      <c r="O51" s="10"/>
      <c r="P51" s="133">
        <f>P50+N51</f>
        <v>-103.09772039999999</v>
      </c>
      <c r="Q51" s="11"/>
    </row>
    <row r="52" spans="1:17" x14ac:dyDescent="0.2">
      <c r="A52" s="6"/>
      <c r="B52" s="6"/>
      <c r="C52" s="10" t="s">
        <v>125</v>
      </c>
      <c r="D52" s="10"/>
      <c r="E52" s="144">
        <v>4.5</v>
      </c>
      <c r="F52" s="135">
        <v>2.2000000000000002</v>
      </c>
      <c r="G52" s="57">
        <f t="shared" si="16"/>
        <v>-9.9</v>
      </c>
      <c r="H52" s="4"/>
      <c r="I52" s="135">
        <v>0.4</v>
      </c>
      <c r="J52" s="57">
        <f t="shared" si="17"/>
        <v>-1.8</v>
      </c>
      <c r="K52" s="11"/>
      <c r="L52" s="103"/>
      <c r="M52" s="11"/>
      <c r="N52" s="20">
        <f t="shared" si="18"/>
        <v>-11.700000000000001</v>
      </c>
      <c r="O52" s="10"/>
      <c r="P52" s="133">
        <f>P51+N52</f>
        <v>-114.79772039999999</v>
      </c>
      <c r="Q52" s="11"/>
    </row>
    <row r="53" spans="1:17" x14ac:dyDescent="0.2">
      <c r="A53" s="6"/>
      <c r="B53" s="6"/>
      <c r="C53" s="10" t="s">
        <v>127</v>
      </c>
      <c r="D53" s="10"/>
      <c r="E53" s="144">
        <v>3</v>
      </c>
      <c r="F53" s="135">
        <v>2.2000000000000002</v>
      </c>
      <c r="G53" s="57">
        <f t="shared" si="16"/>
        <v>-6.6000000000000005</v>
      </c>
      <c r="H53" s="4"/>
      <c r="I53" s="135">
        <v>0.4</v>
      </c>
      <c r="J53" s="57">
        <f t="shared" si="17"/>
        <v>-1.2000000000000002</v>
      </c>
      <c r="K53" s="11"/>
      <c r="L53" s="103"/>
      <c r="M53" s="11"/>
      <c r="N53" s="20">
        <f t="shared" si="18"/>
        <v>-7.8000000000000007</v>
      </c>
      <c r="O53" s="10"/>
      <c r="P53" s="133">
        <f t="shared" ref="P53" si="19">P52+N53</f>
        <v>-122.59772039999999</v>
      </c>
      <c r="Q53" s="11"/>
    </row>
    <row r="54" spans="1:17" x14ac:dyDescent="0.2">
      <c r="A54" s="6"/>
      <c r="B54" s="6"/>
      <c r="C54" s="170" t="s">
        <v>134</v>
      </c>
      <c r="D54" s="10"/>
      <c r="E54" s="114">
        <v>2</v>
      </c>
      <c r="F54" s="172">
        <v>2.5</v>
      </c>
      <c r="G54" s="57">
        <f>-F54*E54</f>
        <v>-5</v>
      </c>
      <c r="H54" s="4"/>
      <c r="I54" s="187">
        <v>0.5</v>
      </c>
      <c r="J54" s="57">
        <f>-I54*E54</f>
        <v>-1</v>
      </c>
      <c r="K54" s="11"/>
      <c r="L54" s="103"/>
      <c r="M54" s="11"/>
      <c r="N54" s="20">
        <f t="shared" ref="N54" si="20">(J54+G54)</f>
        <v>-6</v>
      </c>
      <c r="O54" s="10"/>
      <c r="P54" s="133">
        <f>P52+N54</f>
        <v>-120.79772039999999</v>
      </c>
      <c r="Q54" s="11"/>
    </row>
    <row r="55" spans="1:17" x14ac:dyDescent="0.2">
      <c r="A55" s="6"/>
      <c r="B55" s="6"/>
      <c r="C55" s="10" t="s">
        <v>125</v>
      </c>
      <c r="D55" s="10"/>
      <c r="E55" s="22">
        <v>10</v>
      </c>
      <c r="F55" s="135">
        <v>2.5</v>
      </c>
      <c r="G55" s="57">
        <f>-F55*E55</f>
        <v>-25</v>
      </c>
      <c r="H55" s="4"/>
      <c r="I55" s="19">
        <v>0.5</v>
      </c>
      <c r="J55" s="57">
        <f>-I55*E55</f>
        <v>-5</v>
      </c>
      <c r="K55" s="11"/>
      <c r="L55" s="103"/>
      <c r="M55" s="11"/>
      <c r="N55" s="20">
        <f t="shared" si="18"/>
        <v>-30</v>
      </c>
      <c r="O55" s="10"/>
      <c r="P55" s="133">
        <f>P53+N55</f>
        <v>-152.59772039999999</v>
      </c>
      <c r="Q55" s="11"/>
    </row>
    <row r="56" spans="1:17" x14ac:dyDescent="0.2">
      <c r="A56" s="6"/>
      <c r="B56" s="6"/>
      <c r="C56" s="170" t="s">
        <v>119</v>
      </c>
      <c r="D56" s="10"/>
      <c r="E56" s="114">
        <v>2</v>
      </c>
      <c r="F56" s="172">
        <v>2.5</v>
      </c>
      <c r="G56" s="57">
        <f>-F56*E56</f>
        <v>-5</v>
      </c>
      <c r="H56" s="4"/>
      <c r="I56" s="187">
        <v>0.5</v>
      </c>
      <c r="J56" s="57">
        <f>-I56*E56</f>
        <v>-1</v>
      </c>
      <c r="K56" s="11"/>
      <c r="L56" s="103"/>
      <c r="M56" s="11"/>
      <c r="N56" s="20">
        <f t="shared" ref="N56" si="21">(J56+G56)</f>
        <v>-6</v>
      </c>
      <c r="O56" s="10"/>
      <c r="P56" s="133">
        <f t="shared" ref="P56" si="22">P55+N56</f>
        <v>-158.59772039999999</v>
      </c>
      <c r="Q56" s="11"/>
    </row>
    <row r="57" spans="1:17" ht="15.95" thickBot="1" x14ac:dyDescent="0.2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1"/>
      <c r="L57" s="103"/>
      <c r="M57" s="11"/>
      <c r="N57" s="126">
        <f>SUM(N50:N56)</f>
        <v>-84.100000000000009</v>
      </c>
      <c r="O57" s="20"/>
      <c r="P57" s="20"/>
      <c r="Q57" s="11"/>
    </row>
    <row r="58" spans="1:17" x14ac:dyDescent="0.2">
      <c r="B58" s="6"/>
      <c r="C58" s="9" t="s">
        <v>87</v>
      </c>
      <c r="D58" s="9"/>
      <c r="E58" s="9"/>
      <c r="F58" s="9"/>
      <c r="G58" s="124"/>
      <c r="H58" s="9"/>
      <c r="I58" s="9"/>
      <c r="J58" s="124"/>
      <c r="K58" s="9"/>
      <c r="L58" s="125"/>
      <c r="M58" s="9"/>
      <c r="N58" s="13"/>
      <c r="O58" s="13"/>
      <c r="P58" s="13"/>
      <c r="Q58" s="11"/>
    </row>
    <row r="59" spans="1:17" x14ac:dyDescent="0.2">
      <c r="C59" s="9"/>
      <c r="D59" s="9"/>
      <c r="E59" s="9"/>
      <c r="F59" s="9"/>
      <c r="G59" s="124"/>
      <c r="H59" s="9"/>
      <c r="I59" s="9"/>
      <c r="J59" s="124"/>
      <c r="K59" s="9"/>
      <c r="L59" s="125"/>
      <c r="M59" s="9"/>
      <c r="N59" s="13"/>
      <c r="O59" s="13"/>
      <c r="P59" s="13"/>
      <c r="Q59" s="11"/>
    </row>
    <row r="60" spans="1:17" x14ac:dyDescent="0.2"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1"/>
    </row>
    <row r="62" spans="1:17" ht="18.95" x14ac:dyDescent="0.25">
      <c r="C62" s="131" t="s">
        <v>77</v>
      </c>
    </row>
    <row r="63" spans="1:17" x14ac:dyDescent="0.2">
      <c r="C63" s="137" t="s">
        <v>47</v>
      </c>
      <c r="Q63" s="11"/>
    </row>
    <row r="64" spans="1:17" x14ac:dyDescent="0.2">
      <c r="C64" s="10" t="s">
        <v>118</v>
      </c>
      <c r="D64" s="10"/>
      <c r="E64" s="22">
        <v>4.5999999999999996</v>
      </c>
      <c r="F64" s="135">
        <v>2</v>
      </c>
      <c r="G64" s="57">
        <f>-F64*E64</f>
        <v>-9.1999999999999993</v>
      </c>
      <c r="H64" s="4"/>
      <c r="I64" s="19">
        <v>0.4</v>
      </c>
      <c r="J64" s="57">
        <f>-I64*E64</f>
        <v>-1.8399999999999999</v>
      </c>
      <c r="K64" s="11"/>
      <c r="L64" s="103"/>
      <c r="M64" s="11"/>
      <c r="N64" s="20">
        <f>(J64+G64)</f>
        <v>-11.04</v>
      </c>
      <c r="Q64" s="11"/>
    </row>
    <row r="65" spans="3:17" x14ac:dyDescent="0.2">
      <c r="C65" s="137" t="s">
        <v>58</v>
      </c>
      <c r="D65" s="10"/>
      <c r="E65" s="10"/>
      <c r="F65" s="10"/>
      <c r="G65" s="10"/>
      <c r="H65" s="10"/>
      <c r="I65" s="10"/>
      <c r="J65" s="10"/>
      <c r="K65" s="11"/>
      <c r="L65" s="103"/>
      <c r="M65" s="11"/>
      <c r="N65" s="20"/>
      <c r="Q65" s="11"/>
    </row>
    <row r="66" spans="3:17" x14ac:dyDescent="0.25">
      <c r="C66" s="10" t="s">
        <v>140</v>
      </c>
      <c r="D66" s="10"/>
      <c r="E66" s="22">
        <v>10</v>
      </c>
      <c r="F66" s="135">
        <v>2.5</v>
      </c>
      <c r="G66" s="57">
        <f t="shared" ref="G66:G67" si="23">-F66*E66</f>
        <v>-25</v>
      </c>
      <c r="H66" s="4"/>
      <c r="I66" s="19">
        <v>0.5</v>
      </c>
      <c r="J66" s="57">
        <f t="shared" ref="J66:J67" si="24">-I66*E66</f>
        <v>-5</v>
      </c>
      <c r="K66" s="11"/>
      <c r="L66" s="103"/>
      <c r="M66" s="11"/>
      <c r="N66" s="20">
        <f t="shared" ref="N66:N67" si="25">(J66+G66)</f>
        <v>-30</v>
      </c>
      <c r="Q66" s="11"/>
    </row>
    <row r="67" spans="3:17" x14ac:dyDescent="0.25">
      <c r="C67" s="10" t="s">
        <v>141</v>
      </c>
      <c r="D67" s="10"/>
      <c r="E67" s="22">
        <v>10</v>
      </c>
      <c r="F67" s="135">
        <v>2.5</v>
      </c>
      <c r="G67" s="57">
        <f t="shared" si="23"/>
        <v>-25</v>
      </c>
      <c r="H67" s="4"/>
      <c r="I67" s="19">
        <v>0.5</v>
      </c>
      <c r="J67" s="57">
        <f t="shared" si="24"/>
        <v>-5</v>
      </c>
      <c r="K67" s="11"/>
      <c r="L67" s="103"/>
      <c r="M67" s="11"/>
      <c r="N67" s="20">
        <f t="shared" si="25"/>
        <v>-30</v>
      </c>
      <c r="Q67" s="11"/>
    </row>
    <row r="68" spans="3:17" x14ac:dyDescent="0.25">
      <c r="C68" s="137" t="s">
        <v>66</v>
      </c>
      <c r="Q68" s="11"/>
    </row>
    <row r="69" spans="3:17" x14ac:dyDescent="0.25">
      <c r="C69" s="10" t="s">
        <v>120</v>
      </c>
      <c r="D69" s="10"/>
      <c r="E69" s="144">
        <v>9.4</v>
      </c>
      <c r="F69" s="135">
        <v>2.2000000000000002</v>
      </c>
      <c r="G69" s="57">
        <f t="shared" ref="G69:G71" si="26">-F69*E69</f>
        <v>-20.680000000000003</v>
      </c>
      <c r="H69" s="4"/>
      <c r="I69" s="135">
        <v>0.4</v>
      </c>
      <c r="J69" s="57">
        <f t="shared" ref="J69:J71" si="27">-I69*E69</f>
        <v>-3.7600000000000002</v>
      </c>
      <c r="N69" s="20">
        <f t="shared" ref="N69:N71" si="28">(J69+G69)</f>
        <v>-24.440000000000005</v>
      </c>
      <c r="Q69" s="11"/>
    </row>
    <row r="70" spans="3:17" x14ac:dyDescent="0.25">
      <c r="C70" s="10" t="s">
        <v>124</v>
      </c>
      <c r="D70" s="10"/>
      <c r="E70" s="144">
        <v>13</v>
      </c>
      <c r="F70" s="135">
        <v>2.5</v>
      </c>
      <c r="G70" s="57">
        <f t="shared" si="26"/>
        <v>-32.5</v>
      </c>
      <c r="H70" s="4"/>
      <c r="I70" s="135">
        <v>0.4</v>
      </c>
      <c r="J70" s="57">
        <f t="shared" si="27"/>
        <v>-5.2</v>
      </c>
      <c r="N70" s="20">
        <f t="shared" si="28"/>
        <v>-37.700000000000003</v>
      </c>
      <c r="Q70" s="11"/>
    </row>
    <row r="71" spans="3:17" x14ac:dyDescent="0.25">
      <c r="C71" s="10" t="s">
        <v>121</v>
      </c>
      <c r="E71" s="144">
        <v>7.2</v>
      </c>
      <c r="F71" s="135">
        <v>2.2000000000000002</v>
      </c>
      <c r="G71" s="57">
        <f t="shared" si="26"/>
        <v>-15.840000000000002</v>
      </c>
      <c r="H71" s="4"/>
      <c r="I71" s="135">
        <v>0.4</v>
      </c>
      <c r="J71" s="57">
        <f t="shared" si="27"/>
        <v>-2.8800000000000003</v>
      </c>
      <c r="N71" s="20">
        <f t="shared" si="28"/>
        <v>-18.720000000000002</v>
      </c>
      <c r="Q71" s="11"/>
    </row>
    <row r="72" spans="3:17" x14ac:dyDescent="0.25">
      <c r="C72" s="169" t="s">
        <v>80</v>
      </c>
      <c r="Q72" s="11"/>
    </row>
    <row r="73" spans="3:17" x14ac:dyDescent="0.25">
      <c r="C73" s="10" t="s">
        <v>118</v>
      </c>
      <c r="D73" s="10"/>
      <c r="E73" s="22">
        <v>0.8</v>
      </c>
      <c r="F73" s="135">
        <v>2.7</v>
      </c>
      <c r="G73" s="57">
        <f>-F73*E73</f>
        <v>-2.16</v>
      </c>
      <c r="H73" s="4"/>
      <c r="I73" s="19">
        <v>0.5</v>
      </c>
      <c r="J73" s="57">
        <f>-I73*E73</f>
        <v>-0.4</v>
      </c>
      <c r="K73" s="11"/>
      <c r="L73" s="103"/>
      <c r="M73" s="11"/>
      <c r="N73" s="20">
        <f>(J73+G73)</f>
        <v>-2.56</v>
      </c>
      <c r="O73" s="11"/>
      <c r="Q73" s="11"/>
    </row>
    <row r="74" spans="3:17" x14ac:dyDescent="0.25">
      <c r="C74" s="169" t="s">
        <v>82</v>
      </c>
      <c r="Q74" s="11"/>
    </row>
    <row r="75" spans="3:17" x14ac:dyDescent="0.25">
      <c r="C75" s="10" t="s">
        <v>120</v>
      </c>
      <c r="D75" s="10"/>
      <c r="E75" s="144">
        <v>2</v>
      </c>
      <c r="F75" s="135">
        <v>2.2000000000000002</v>
      </c>
      <c r="G75" s="57">
        <f t="shared" ref="G75" si="29">-F75*E75</f>
        <v>-4.4000000000000004</v>
      </c>
      <c r="H75" s="4"/>
      <c r="I75" s="135">
        <v>0.4</v>
      </c>
      <c r="J75" s="57">
        <f t="shared" ref="J75" si="30">-I75*E75</f>
        <v>-0.8</v>
      </c>
      <c r="K75" s="11"/>
      <c r="L75" s="103"/>
      <c r="M75" s="11"/>
      <c r="N75" s="20">
        <f t="shared" ref="N75" si="31">(J75+G75)</f>
        <v>-5.2</v>
      </c>
      <c r="O75" s="10"/>
      <c r="Q75" s="11"/>
    </row>
    <row r="76" spans="3:17" x14ac:dyDescent="0.25">
      <c r="Q76" s="11"/>
    </row>
    <row r="77" spans="3:17" x14ac:dyDescent="0.25">
      <c r="Q77" s="11"/>
    </row>
    <row r="78" spans="3:17" x14ac:dyDescent="0.25">
      <c r="Q78" s="11"/>
    </row>
  </sheetData>
  <mergeCells count="1">
    <mergeCell ref="E31:P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102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18.95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-0.75</v>
      </c>
      <c r="K5" s="11"/>
      <c r="L5" s="11"/>
      <c r="M5" s="11"/>
      <c r="N5" s="13">
        <f>(J5+G5)</f>
        <v>-0.75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f>-0.1-0.211744</f>
        <v>-0.31174400000000002</v>
      </c>
      <c r="K6" s="11"/>
      <c r="L6" s="11"/>
      <c r="M6" s="11"/>
      <c r="N6" s="153">
        <f>J6</f>
        <v>-0.31174400000000002</v>
      </c>
      <c r="O6" s="12"/>
      <c r="P6" s="17"/>
      <c r="Q6" s="17"/>
    </row>
    <row r="7" spans="2:17" x14ac:dyDescent="0.2">
      <c r="C7" s="9" t="s">
        <v>90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91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89">
        <v>-0.13672100000000001</v>
      </c>
      <c r="K11" s="11"/>
      <c r="L11" s="11"/>
      <c r="M11" s="11"/>
      <c r="N11" s="143">
        <f>(J11+G11)</f>
        <v>-0.13672100000000001</v>
      </c>
      <c r="O11" s="12"/>
      <c r="P11" s="17"/>
      <c r="Q11" s="17"/>
    </row>
    <row r="12" spans="2:17" x14ac:dyDescent="0.2">
      <c r="B12" s="8"/>
      <c r="C12" s="10" t="s">
        <v>45</v>
      </c>
      <c r="D12" s="10"/>
      <c r="E12" s="174">
        <v>3.0235500000000002</v>
      </c>
      <c r="F12" s="166">
        <v>2.0150000000000001</v>
      </c>
      <c r="G12" s="57">
        <f>-F12*E12</f>
        <v>-6.092453250000001</v>
      </c>
      <c r="H12" s="4"/>
      <c r="I12" s="12"/>
      <c r="J12" s="12"/>
      <c r="K12" s="11"/>
      <c r="L12" s="103"/>
      <c r="M12" s="11"/>
      <c r="N12" s="143">
        <f t="shared" ref="N12" si="2">(J12+G12+L12)</f>
        <v>-6.092453250000001</v>
      </c>
      <c r="O12" s="10"/>
      <c r="P12" s="21"/>
      <c r="Q12" s="11"/>
    </row>
    <row r="13" spans="2:17" x14ac:dyDescent="0.2">
      <c r="C13" s="10"/>
      <c r="D13" s="10"/>
      <c r="E13" s="119"/>
      <c r="F13" s="119"/>
      <c r="G13" s="121"/>
      <c r="H13" s="122"/>
      <c r="I13" s="12"/>
      <c r="J13" s="12"/>
      <c r="K13" s="11"/>
      <c r="L13" s="11"/>
      <c r="M13" s="11"/>
      <c r="N13" s="11"/>
      <c r="O13" s="12"/>
      <c r="P13" s="17"/>
      <c r="Q13" s="17"/>
    </row>
    <row r="14" spans="2:17" ht="18.95" x14ac:dyDescent="0.25">
      <c r="C14" s="127"/>
      <c r="D14" s="127"/>
      <c r="P14" s="147" t="s">
        <v>57</v>
      </c>
    </row>
    <row r="15" spans="2:17" ht="18.95" x14ac:dyDescent="0.25">
      <c r="C15" s="127"/>
      <c r="D15" s="127"/>
      <c r="N15" s="146" t="s">
        <v>55</v>
      </c>
      <c r="P15" s="136">
        <v>67.685497979999994</v>
      </c>
    </row>
    <row r="16" spans="2:17" ht="18.95" x14ac:dyDescent="0.25">
      <c r="C16" s="131" t="s">
        <v>21</v>
      </c>
      <c r="D16" s="127"/>
    </row>
    <row r="17" spans="1:18" ht="18.95" x14ac:dyDescent="0.25">
      <c r="C17" s="127"/>
      <c r="D17" s="127"/>
      <c r="E17" s="17" t="s">
        <v>41</v>
      </c>
      <c r="F17" s="17" t="s">
        <v>5</v>
      </c>
      <c r="G17" s="17" t="s">
        <v>0</v>
      </c>
      <c r="H17" s="17"/>
      <c r="I17" s="17" t="s">
        <v>6</v>
      </c>
      <c r="J17" s="17" t="s">
        <v>10</v>
      </c>
    </row>
    <row r="18" spans="1:18" ht="15" customHeight="1" x14ac:dyDescent="0.25">
      <c r="C18" s="154" t="s">
        <v>84</v>
      </c>
      <c r="D18" s="127"/>
      <c r="E18" s="17"/>
      <c r="F18" s="17"/>
      <c r="G18" s="17"/>
      <c r="H18" s="17"/>
      <c r="I18" s="17"/>
      <c r="J18" s="17"/>
      <c r="L18" s="167">
        <v>-0.83499999999999996</v>
      </c>
      <c r="N18" s="143">
        <f t="shared" ref="N18:N22" si="3">(J18+G18+L18)</f>
        <v>-0.83499999999999996</v>
      </c>
      <c r="R18" s="6" t="s">
        <v>103</v>
      </c>
    </row>
    <row r="19" spans="1:18" x14ac:dyDescent="0.2">
      <c r="B19" s="8"/>
      <c r="C19" s="154" t="s">
        <v>97</v>
      </c>
      <c r="D19" s="10"/>
      <c r="E19" s="17"/>
      <c r="F19" s="17"/>
      <c r="G19" s="17"/>
      <c r="H19" s="4"/>
      <c r="I19" s="135">
        <v>0.4</v>
      </c>
      <c r="J19" s="178">
        <f>-I19*E10</f>
        <v>-0.46376000000000001</v>
      </c>
      <c r="K19" s="11"/>
      <c r="L19" s="103"/>
      <c r="M19" s="11"/>
      <c r="N19" s="143">
        <f t="shared" si="3"/>
        <v>-0.46376000000000001</v>
      </c>
      <c r="O19" s="9"/>
      <c r="P19" s="21"/>
      <c r="Q19" s="11"/>
    </row>
    <row r="20" spans="1:18" x14ac:dyDescent="0.2">
      <c r="B20" s="8"/>
      <c r="C20" s="155" t="s">
        <v>16</v>
      </c>
      <c r="D20" s="11"/>
      <c r="E20" s="17"/>
      <c r="F20" s="17"/>
      <c r="G20" s="9"/>
      <c r="H20" s="9"/>
      <c r="I20" s="9"/>
      <c r="J20" s="180">
        <f>-0.636-J6</f>
        <v>-0.32425599999999999</v>
      </c>
      <c r="K20" s="9"/>
      <c r="L20" s="9"/>
      <c r="M20" s="9"/>
      <c r="N20" s="143">
        <f t="shared" si="3"/>
        <v>-0.32425599999999999</v>
      </c>
      <c r="O20" s="9"/>
      <c r="P20" s="21"/>
      <c r="Q20" s="11"/>
      <c r="R20" s="186"/>
    </row>
    <row r="21" spans="1:18" x14ac:dyDescent="0.2">
      <c r="B21" s="8"/>
      <c r="C21" s="156" t="s">
        <v>62</v>
      </c>
      <c r="D21" s="9"/>
      <c r="E21" s="9"/>
      <c r="F21" s="9"/>
      <c r="G21" s="9"/>
      <c r="H21" s="4"/>
      <c r="I21" s="120"/>
      <c r="J21" s="180">
        <f>-1.71638-J5</f>
        <v>-0.96638000000000002</v>
      </c>
      <c r="K21" s="11"/>
      <c r="L21" s="11"/>
      <c r="M21" s="11"/>
      <c r="N21" s="143">
        <f t="shared" si="3"/>
        <v>-0.96638000000000002</v>
      </c>
      <c r="O21" s="9"/>
      <c r="P21" s="21"/>
      <c r="Q21" s="11"/>
    </row>
    <row r="22" spans="1:18" x14ac:dyDescent="0.2">
      <c r="B22" s="8"/>
      <c r="C22" s="156" t="s">
        <v>92</v>
      </c>
      <c r="D22" s="9"/>
      <c r="E22" s="119"/>
      <c r="F22" s="105"/>
      <c r="G22" s="139"/>
      <c r="H22" s="4"/>
      <c r="I22" s="19">
        <v>0.3</v>
      </c>
      <c r="J22" s="179">
        <f>(-I22*(E22+E7))-J11</f>
        <v>-3.0862150000000002</v>
      </c>
      <c r="K22" s="11"/>
      <c r="L22" s="11"/>
      <c r="M22" s="11"/>
      <c r="N22" s="143">
        <f t="shared" si="3"/>
        <v>-3.0862150000000002</v>
      </c>
      <c r="O22" s="9"/>
      <c r="P22" s="21"/>
      <c r="Q22" s="11"/>
    </row>
    <row r="23" spans="1:18" x14ac:dyDescent="0.2">
      <c r="B23" s="8"/>
      <c r="C23" s="154" t="s">
        <v>91</v>
      </c>
      <c r="D23" s="10"/>
      <c r="E23" s="104"/>
      <c r="F23" s="120"/>
      <c r="G23" s="57"/>
      <c r="H23" s="4"/>
      <c r="I23" s="120"/>
      <c r="J23" s="57"/>
      <c r="K23" s="11"/>
      <c r="L23" s="157">
        <f>-2.537446-L8</f>
        <v>-2.2837000000000001</v>
      </c>
      <c r="M23" s="11"/>
      <c r="N23" s="143">
        <f>(J23+G23+L23)</f>
        <v>-2.2837000000000001</v>
      </c>
      <c r="O23" s="9"/>
      <c r="P23" s="21"/>
      <c r="Q23" s="11"/>
    </row>
    <row r="24" spans="1:18" x14ac:dyDescent="0.2">
      <c r="B24" s="8"/>
      <c r="C24" s="155" t="s">
        <v>96</v>
      </c>
      <c r="D24" s="11"/>
      <c r="E24" s="28">
        <v>1.48</v>
      </c>
      <c r="F24" s="135">
        <v>2.2000000000000002</v>
      </c>
      <c r="G24" s="84">
        <f>-F24*E24</f>
        <v>-3.2560000000000002</v>
      </c>
      <c r="H24" s="11"/>
      <c r="I24" s="29">
        <v>0.35</v>
      </c>
      <c r="J24" s="57">
        <f>-I24*E24</f>
        <v>-0.51800000000000002</v>
      </c>
      <c r="K24" s="9"/>
      <c r="L24" s="9"/>
      <c r="M24" s="9"/>
      <c r="N24" s="143">
        <f t="shared" ref="N24:N28" si="4">(J24+G24+L24)</f>
        <v>-3.774</v>
      </c>
      <c r="O24" s="9"/>
      <c r="P24" s="21"/>
      <c r="Q24" s="11"/>
    </row>
    <row r="25" spans="1:18" x14ac:dyDescent="0.2">
      <c r="B25" s="8"/>
      <c r="C25" s="154" t="s">
        <v>95</v>
      </c>
      <c r="D25" s="10"/>
      <c r="E25" s="145">
        <v>0.8</v>
      </c>
      <c r="F25" s="135">
        <v>1.9</v>
      </c>
      <c r="G25" s="57">
        <f>-F25*E25</f>
        <v>-1.52</v>
      </c>
      <c r="H25" s="4"/>
      <c r="I25" s="135">
        <v>0.4</v>
      </c>
      <c r="J25" s="177">
        <f>-I25*E25</f>
        <v>-0.32000000000000006</v>
      </c>
      <c r="K25" s="11"/>
      <c r="L25" s="103"/>
      <c r="M25" s="11"/>
      <c r="N25" s="143">
        <f t="shared" si="4"/>
        <v>-1.84</v>
      </c>
      <c r="O25" s="9"/>
      <c r="P25" s="21"/>
      <c r="Q25" s="11"/>
    </row>
    <row r="26" spans="1:18" x14ac:dyDescent="0.2">
      <c r="B26" s="8"/>
      <c r="C26" s="154" t="s">
        <v>93</v>
      </c>
      <c r="D26" s="10"/>
      <c r="E26" s="57"/>
      <c r="F26" s="57"/>
      <c r="G26" s="57"/>
      <c r="H26" s="4"/>
      <c r="I26" s="135">
        <v>0.4</v>
      </c>
      <c r="J26" s="177">
        <f>-I26*E9</f>
        <v>-0.96530000000000005</v>
      </c>
      <c r="K26" s="11"/>
      <c r="L26" s="103"/>
      <c r="M26" s="11"/>
      <c r="N26" s="143">
        <f t="shared" si="4"/>
        <v>-0.96530000000000005</v>
      </c>
      <c r="O26" s="9"/>
      <c r="P26" s="21"/>
      <c r="Q26" s="11"/>
    </row>
    <row r="27" spans="1:18" x14ac:dyDescent="0.2">
      <c r="B27" s="8"/>
      <c r="C27" s="10" t="s">
        <v>94</v>
      </c>
      <c r="D27" s="10"/>
      <c r="E27" s="57"/>
      <c r="F27" s="57"/>
      <c r="G27" s="57"/>
      <c r="H27" s="4"/>
      <c r="I27" s="19">
        <v>0.4</v>
      </c>
      <c r="J27" s="183">
        <f>-I27*E12</f>
        <v>-1.2094200000000002</v>
      </c>
      <c r="K27" s="11"/>
      <c r="L27" s="103"/>
      <c r="M27" s="11"/>
      <c r="N27" s="143">
        <f t="shared" si="4"/>
        <v>-1.2094200000000002</v>
      </c>
      <c r="O27" s="10"/>
      <c r="P27" s="21"/>
      <c r="Q27" s="11"/>
    </row>
    <row r="28" spans="1:18" x14ac:dyDescent="0.2">
      <c r="B28" s="8"/>
      <c r="C28" s="154" t="s">
        <v>100</v>
      </c>
      <c r="D28" s="11"/>
      <c r="E28" s="29">
        <v>2</v>
      </c>
      <c r="F28" s="188">
        <f>((0.75*2.2)+(0.75*2.49)+(0.5*1.87))/2</f>
        <v>2.2262500000000003</v>
      </c>
      <c r="G28" s="84">
        <f>-F28*E28</f>
        <v>-4.4525000000000006</v>
      </c>
      <c r="H28" s="11"/>
      <c r="K28" s="9"/>
      <c r="L28" s="9"/>
      <c r="M28" s="9"/>
      <c r="N28" s="185">
        <f t="shared" si="4"/>
        <v>-4.4525000000000006</v>
      </c>
      <c r="O28" s="10"/>
      <c r="P28" s="21"/>
      <c r="Q28" s="11"/>
    </row>
    <row r="29" spans="1:18" ht="15.95" thickBot="1" x14ac:dyDescent="0.25">
      <c r="A29" s="6"/>
      <c r="B29" s="6"/>
      <c r="N29" s="149">
        <f>SUM(N18:N28)</f>
        <v>-20.200530999999998</v>
      </c>
      <c r="O29" s="9"/>
      <c r="P29" s="129">
        <f>P15+N29</f>
        <v>47.484966979999996</v>
      </c>
      <c r="Q29" s="11"/>
      <c r="R29" s="67" t="s">
        <v>31</v>
      </c>
    </row>
    <row r="30" spans="1:18" x14ac:dyDescent="0.2">
      <c r="Q30" s="11"/>
    </row>
    <row r="31" spans="1:18" ht="21" x14ac:dyDescent="0.25">
      <c r="E31" s="209" t="s">
        <v>56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1"/>
    </row>
    <row r="32" spans="1:18" ht="21" x14ac:dyDescent="0.2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1"/>
    </row>
    <row r="33" spans="1:18" x14ac:dyDescent="0.2">
      <c r="B33" s="9"/>
      <c r="C33" s="130"/>
      <c r="D33" s="130"/>
      <c r="E33" s="17" t="s">
        <v>4</v>
      </c>
      <c r="F33" s="17" t="s">
        <v>5</v>
      </c>
      <c r="G33" s="17" t="s">
        <v>0</v>
      </c>
      <c r="H33" s="17"/>
      <c r="I33" s="17" t="s">
        <v>6</v>
      </c>
      <c r="J33" s="17" t="s">
        <v>10</v>
      </c>
      <c r="K33" s="9"/>
      <c r="L33" s="36" t="s">
        <v>42</v>
      </c>
      <c r="M33" s="9"/>
      <c r="N33" s="36" t="s">
        <v>26</v>
      </c>
      <c r="O33" s="9"/>
      <c r="P33" s="132" t="s">
        <v>2</v>
      </c>
      <c r="Q33" s="11"/>
    </row>
    <row r="34" spans="1:18" x14ac:dyDescent="0.2">
      <c r="B34" s="9"/>
      <c r="C34" s="130"/>
      <c r="D34" s="130"/>
      <c r="E34" s="17"/>
      <c r="F34" s="17"/>
      <c r="G34" s="17"/>
      <c r="H34" s="17"/>
      <c r="I34" s="17"/>
      <c r="J34" s="17"/>
      <c r="K34" s="9"/>
      <c r="L34" s="36"/>
      <c r="M34" s="9"/>
      <c r="N34" s="36"/>
      <c r="O34" s="9"/>
      <c r="P34" s="132"/>
      <c r="Q34" s="11"/>
    </row>
    <row r="35" spans="1:18" ht="18.95" x14ac:dyDescent="0.25">
      <c r="B35" s="9"/>
      <c r="C35" s="131" t="s">
        <v>48</v>
      </c>
      <c r="D35" s="131"/>
      <c r="E35" s="17"/>
      <c r="F35" s="17"/>
      <c r="G35" s="17"/>
      <c r="H35" s="17"/>
      <c r="I35" s="17"/>
      <c r="J35" s="17"/>
      <c r="K35" s="9"/>
      <c r="L35" s="36"/>
      <c r="M35" s="9"/>
      <c r="N35" s="36"/>
      <c r="O35" s="9"/>
      <c r="P35" s="132"/>
      <c r="Q35" s="11"/>
    </row>
    <row r="36" spans="1:18" x14ac:dyDescent="0.2">
      <c r="B36" s="6"/>
      <c r="C36" s="10" t="s">
        <v>119</v>
      </c>
      <c r="D36" s="10"/>
      <c r="E36" s="144">
        <v>3.6</v>
      </c>
      <c r="F36" s="135">
        <v>2.2000000000000002</v>
      </c>
      <c r="G36" s="57">
        <f t="shared" ref="G36" si="5">-F36*E36</f>
        <v>-7.9200000000000008</v>
      </c>
      <c r="H36" s="4"/>
      <c r="I36" s="135">
        <v>0.4</v>
      </c>
      <c r="J36" s="57">
        <f t="shared" ref="J36" si="6">-I36*E36</f>
        <v>-1.4400000000000002</v>
      </c>
      <c r="K36" s="11"/>
      <c r="L36" s="103"/>
      <c r="M36" s="11"/>
      <c r="N36" s="20">
        <f t="shared" ref="N36" si="7">(J36+G36)</f>
        <v>-9.3600000000000012</v>
      </c>
      <c r="O36" s="10"/>
      <c r="P36" s="133">
        <f>P29+N36</f>
        <v>38.124966979999996</v>
      </c>
      <c r="Q36" s="11"/>
    </row>
    <row r="37" spans="1:18" x14ac:dyDescent="0.2">
      <c r="B37" s="6"/>
      <c r="C37" s="10" t="s">
        <v>121</v>
      </c>
      <c r="D37" s="10"/>
      <c r="E37" s="145">
        <v>3.02</v>
      </c>
      <c r="F37" s="135">
        <v>2.2000000000000002</v>
      </c>
      <c r="G37" s="57">
        <f>-F37*E37</f>
        <v>-6.644000000000001</v>
      </c>
      <c r="H37" s="4"/>
      <c r="I37" s="19">
        <v>0.35</v>
      </c>
      <c r="J37" s="57">
        <f>-I37*E37</f>
        <v>-1.0569999999999999</v>
      </c>
      <c r="K37" s="11"/>
      <c r="L37" s="103"/>
      <c r="M37" s="11"/>
      <c r="N37" s="20">
        <f>(J37+G37)</f>
        <v>-7.7010000000000005</v>
      </c>
      <c r="O37" s="10"/>
      <c r="P37" s="133">
        <f t="shared" ref="P37:P39" si="8">P36+N37</f>
        <v>30.423966979999996</v>
      </c>
      <c r="Q37" s="11"/>
      <c r="R37" s="6"/>
    </row>
    <row r="38" spans="1:18" ht="15.95" thickBot="1" x14ac:dyDescent="0.25">
      <c r="C38" s="10" t="s">
        <v>122</v>
      </c>
      <c r="E38" s="182">
        <v>1.04</v>
      </c>
      <c r="F38" s="135">
        <v>1.9</v>
      </c>
      <c r="G38" s="57">
        <f>-F38*E38</f>
        <v>-1.976</v>
      </c>
      <c r="H38" s="4"/>
      <c r="I38" s="19">
        <v>0.35</v>
      </c>
      <c r="J38" s="57">
        <f>-I38*E38</f>
        <v>-0.36399999999999999</v>
      </c>
      <c r="K38" s="11"/>
      <c r="L38" s="103"/>
      <c r="M38" s="11"/>
      <c r="N38" s="20">
        <f>(J38+G38)</f>
        <v>-2.34</v>
      </c>
      <c r="O38" s="10"/>
      <c r="P38" s="133">
        <f t="shared" si="8"/>
        <v>28.083966979999996</v>
      </c>
      <c r="R38" s="6"/>
    </row>
    <row r="39" spans="1:18" ht="15.95" thickBot="1" x14ac:dyDescent="0.25">
      <c r="C39" s="10" t="s">
        <v>123</v>
      </c>
      <c r="E39" s="182">
        <v>1.2150000000000001</v>
      </c>
      <c r="F39" s="135">
        <v>1.9</v>
      </c>
      <c r="G39" s="57">
        <f>-F39*E39</f>
        <v>-2.3085</v>
      </c>
      <c r="H39" s="4"/>
      <c r="I39" s="19">
        <v>0.35</v>
      </c>
      <c r="J39" s="57">
        <f>-I39*E39</f>
        <v>-0.42525000000000002</v>
      </c>
      <c r="K39" s="11"/>
      <c r="L39" s="103"/>
      <c r="M39" s="11"/>
      <c r="N39" s="20">
        <f>(J39+G39)</f>
        <v>-2.7337500000000001</v>
      </c>
      <c r="O39" s="10"/>
      <c r="P39" s="159">
        <f t="shared" si="8"/>
        <v>25.350216979999995</v>
      </c>
      <c r="R39" s="164" t="s">
        <v>88</v>
      </c>
    </row>
    <row r="40" spans="1:18" ht="15.95" thickBot="1" x14ac:dyDescent="0.25">
      <c r="A40" s="6"/>
      <c r="B40" s="6"/>
      <c r="C40" s="10"/>
      <c r="D40" s="10"/>
      <c r="E40" s="104"/>
      <c r="F40" s="120"/>
      <c r="G40" s="124"/>
      <c r="H40" s="122"/>
      <c r="I40" s="120"/>
      <c r="J40" s="124"/>
      <c r="K40" s="10"/>
      <c r="L40" s="125"/>
      <c r="M40" s="10"/>
      <c r="N40" s="126">
        <f>SUM(N36:N39)</f>
        <v>-22.13475</v>
      </c>
      <c r="O40" s="10"/>
      <c r="P40" s="133"/>
      <c r="Q40" s="11"/>
    </row>
    <row r="41" spans="1:18" ht="18.95" x14ac:dyDescent="0.25">
      <c r="A41" s="6"/>
      <c r="B41" s="6"/>
      <c r="C41" s="131" t="s">
        <v>75</v>
      </c>
      <c r="D41" s="134"/>
      <c r="E41" s="104"/>
      <c r="F41" s="120"/>
      <c r="G41" s="124"/>
      <c r="H41" s="122"/>
      <c r="I41" s="120"/>
      <c r="J41" s="124"/>
      <c r="K41" s="10"/>
      <c r="L41" s="125"/>
      <c r="M41" s="10"/>
      <c r="N41" s="20"/>
      <c r="O41" s="10"/>
      <c r="P41" s="133"/>
      <c r="Q41" s="11"/>
    </row>
    <row r="42" spans="1:18" x14ac:dyDescent="0.25">
      <c r="A42" s="6"/>
      <c r="B42" s="6"/>
      <c r="C42" s="170" t="s">
        <v>131</v>
      </c>
      <c r="D42" s="10"/>
      <c r="E42" s="114">
        <v>1.2450000000000001</v>
      </c>
      <c r="F42" s="172">
        <v>2.5</v>
      </c>
      <c r="G42" s="57">
        <f>-F42*E42</f>
        <v>-3.1125000000000003</v>
      </c>
      <c r="H42" s="4"/>
      <c r="I42" s="187">
        <v>0.5</v>
      </c>
      <c r="J42" s="57">
        <f>-I42*E42</f>
        <v>-0.62250000000000005</v>
      </c>
      <c r="K42" s="11"/>
      <c r="L42" s="103"/>
      <c r="M42" s="11"/>
      <c r="N42" s="113">
        <f>(J42+G42)</f>
        <v>-3.7350000000000003</v>
      </c>
      <c r="O42" s="10"/>
      <c r="P42" s="133">
        <f>P39+N42</f>
        <v>21.615216979999996</v>
      </c>
      <c r="Q42" s="11"/>
    </row>
    <row r="43" spans="1:18" x14ac:dyDescent="0.25">
      <c r="C43" s="10" t="s">
        <v>123</v>
      </c>
      <c r="E43" s="144">
        <v>3.5</v>
      </c>
      <c r="F43" s="135">
        <v>2.5</v>
      </c>
      <c r="G43" s="57">
        <f>-F43*E43</f>
        <v>-8.75</v>
      </c>
      <c r="H43" s="4"/>
      <c r="I43" s="135">
        <v>0.4</v>
      </c>
      <c r="J43" s="57">
        <f>-I43*E43</f>
        <v>-1.4000000000000001</v>
      </c>
      <c r="K43" s="11"/>
      <c r="L43" s="103"/>
      <c r="M43" s="11"/>
      <c r="N43" s="20">
        <f>(J43+G43)</f>
        <v>-10.15</v>
      </c>
      <c r="O43" s="10"/>
      <c r="P43" s="133">
        <f>P42+N43</f>
        <v>11.465216979999996</v>
      </c>
    </row>
    <row r="44" spans="1:18" x14ac:dyDescent="0.25">
      <c r="B44" s="6"/>
      <c r="C44" s="10" t="s">
        <v>130</v>
      </c>
      <c r="D44" s="10"/>
      <c r="E44" s="22">
        <v>11</v>
      </c>
      <c r="F44" s="135">
        <v>2.5</v>
      </c>
      <c r="G44" s="57">
        <f t="shared" ref="G44" si="9">-F44*E44</f>
        <v>-27.5</v>
      </c>
      <c r="H44" s="4"/>
      <c r="I44" s="19">
        <v>0.35</v>
      </c>
      <c r="J44" s="57">
        <f t="shared" ref="J44" si="10">-I44*E44</f>
        <v>-3.8499999999999996</v>
      </c>
      <c r="K44" s="11"/>
      <c r="L44" s="103"/>
      <c r="M44" s="11"/>
      <c r="N44" s="20">
        <f t="shared" ref="N44" si="11">(J44+G44)</f>
        <v>-31.35</v>
      </c>
      <c r="O44" s="10"/>
      <c r="P44" s="133">
        <f>P43+N44</f>
        <v>-19.884783020000008</v>
      </c>
      <c r="Q44" s="11"/>
    </row>
    <row r="45" spans="1:18" x14ac:dyDescent="0.25">
      <c r="A45" s="6"/>
      <c r="B45" s="6"/>
      <c r="C45" s="10" t="s">
        <v>132</v>
      </c>
      <c r="D45" s="10"/>
      <c r="E45" s="22">
        <v>8</v>
      </c>
      <c r="F45" s="135">
        <v>2.5</v>
      </c>
      <c r="G45" s="57">
        <f>-F45*E45</f>
        <v>-20</v>
      </c>
      <c r="H45" s="4"/>
      <c r="I45" s="19">
        <v>0.5</v>
      </c>
      <c r="J45" s="57">
        <f>-I45*E45</f>
        <v>-4</v>
      </c>
      <c r="K45" s="11"/>
      <c r="L45" s="103"/>
      <c r="M45" s="11"/>
      <c r="N45" s="20">
        <f>(J45+G45)</f>
        <v>-24</v>
      </c>
      <c r="O45" s="10"/>
      <c r="P45" s="133">
        <f t="shared" ref="P45:P47" si="12">P44+N45</f>
        <v>-43.884783020000008</v>
      </c>
      <c r="Q45" s="11"/>
    </row>
    <row r="46" spans="1:18" x14ac:dyDescent="0.25">
      <c r="C46" s="10" t="s">
        <v>123</v>
      </c>
      <c r="E46" s="144">
        <v>5.3</v>
      </c>
      <c r="F46" s="135">
        <v>2</v>
      </c>
      <c r="G46" s="57">
        <f t="shared" ref="G46" si="13">-F46*E46</f>
        <v>-10.6</v>
      </c>
      <c r="H46" s="4"/>
      <c r="I46" s="135">
        <v>0.4</v>
      </c>
      <c r="J46" s="57">
        <f t="shared" ref="J46" si="14">-I46*E46</f>
        <v>-2.12</v>
      </c>
      <c r="K46" s="11"/>
      <c r="L46" s="103"/>
      <c r="M46" s="11"/>
      <c r="N46" s="20">
        <f t="shared" ref="N46:N47" si="15">(J46+G46)</f>
        <v>-12.719999999999999</v>
      </c>
      <c r="O46" s="10"/>
      <c r="P46" s="133">
        <f t="shared" si="12"/>
        <v>-56.604783020000006</v>
      </c>
    </row>
    <row r="47" spans="1:18" x14ac:dyDescent="0.25">
      <c r="A47" s="6"/>
      <c r="B47" s="6"/>
      <c r="C47" s="10" t="s">
        <v>133</v>
      </c>
      <c r="D47" s="10"/>
      <c r="E47" s="22">
        <v>9.5</v>
      </c>
      <c r="F47" s="135">
        <v>2.5</v>
      </c>
      <c r="G47" s="57">
        <f>-F47*E47</f>
        <v>-23.75</v>
      </c>
      <c r="H47" s="4"/>
      <c r="I47" s="19">
        <v>0.5</v>
      </c>
      <c r="J47" s="57">
        <f>-I47*E47</f>
        <v>-4.75</v>
      </c>
      <c r="K47" s="11"/>
      <c r="L47" s="103"/>
      <c r="M47" s="11"/>
      <c r="N47" s="20">
        <f t="shared" si="15"/>
        <v>-28.5</v>
      </c>
      <c r="O47" s="10"/>
      <c r="P47" s="133">
        <f t="shared" si="12"/>
        <v>-85.104783020000013</v>
      </c>
      <c r="Q47" s="11"/>
    </row>
    <row r="48" spans="1:18" ht="15.75" thickBot="1" x14ac:dyDescent="0.3">
      <c r="B48" s="6"/>
      <c r="C48" s="10"/>
      <c r="D48" s="9"/>
      <c r="E48" s="9"/>
      <c r="F48" s="9"/>
      <c r="G48" s="124"/>
      <c r="H48" s="9"/>
      <c r="I48" s="9"/>
      <c r="J48" s="124"/>
      <c r="K48" s="9"/>
      <c r="L48" s="125"/>
      <c r="M48" s="9"/>
      <c r="N48" s="126">
        <f>SUM(N42:N47)</f>
        <v>-110.455</v>
      </c>
      <c r="O48" s="10"/>
      <c r="P48" s="133"/>
      <c r="Q48" s="11"/>
    </row>
    <row r="49" spans="1:17" ht="18.75" x14ac:dyDescent="0.3">
      <c r="A49" s="6"/>
      <c r="B49" s="6"/>
      <c r="C49" s="131" t="s">
        <v>76</v>
      </c>
      <c r="D49" s="134"/>
      <c r="E49" s="104"/>
      <c r="F49" s="120"/>
      <c r="G49" s="124"/>
      <c r="H49" s="122"/>
      <c r="I49" s="120"/>
      <c r="J49" s="124"/>
      <c r="K49" s="10"/>
      <c r="L49" s="125"/>
      <c r="M49" s="10"/>
      <c r="N49" s="20"/>
      <c r="O49" s="10"/>
      <c r="P49" s="133"/>
      <c r="Q49" s="11"/>
    </row>
    <row r="50" spans="1:17" x14ac:dyDescent="0.25">
      <c r="A50" s="6"/>
      <c r="B50" s="6"/>
      <c r="C50" s="10" t="s">
        <v>125</v>
      </c>
      <c r="D50" s="10"/>
      <c r="E50" s="144">
        <v>5</v>
      </c>
      <c r="F50" s="135">
        <v>2.2000000000000002</v>
      </c>
      <c r="G50" s="57">
        <f t="shared" ref="G50:G53" si="16">-F50*E50</f>
        <v>-11</v>
      </c>
      <c r="H50" s="4"/>
      <c r="I50" s="135">
        <v>0.4</v>
      </c>
      <c r="J50" s="57">
        <f t="shared" ref="J50:J53" si="17">-I50*E50</f>
        <v>-2</v>
      </c>
      <c r="K50" s="11"/>
      <c r="L50" s="103"/>
      <c r="M50" s="11"/>
      <c r="N50" s="20">
        <f t="shared" ref="N50:N54" si="18">(J50+G50)</f>
        <v>-13</v>
      </c>
      <c r="O50" s="10"/>
      <c r="P50" s="133">
        <f>P47+N50</f>
        <v>-98.104783020000013</v>
      </c>
      <c r="Q50" s="11"/>
    </row>
    <row r="51" spans="1:17" x14ac:dyDescent="0.25">
      <c r="A51" s="6"/>
      <c r="B51" s="6"/>
      <c r="C51" s="10" t="s">
        <v>125</v>
      </c>
      <c r="D51" s="10"/>
      <c r="E51" s="144">
        <v>4</v>
      </c>
      <c r="F51" s="135">
        <v>2</v>
      </c>
      <c r="G51" s="57">
        <f t="shared" si="16"/>
        <v>-8</v>
      </c>
      <c r="H51" s="4"/>
      <c r="I51" s="135">
        <v>0.4</v>
      </c>
      <c r="J51" s="57">
        <f t="shared" si="17"/>
        <v>-1.6</v>
      </c>
      <c r="K51" s="11"/>
      <c r="L51" s="103"/>
      <c r="M51" s="11"/>
      <c r="N51" s="20">
        <f t="shared" si="18"/>
        <v>-9.6</v>
      </c>
      <c r="O51" s="10"/>
      <c r="P51" s="133">
        <f>P50+N51</f>
        <v>-107.70478302000001</v>
      </c>
      <c r="Q51" s="11"/>
    </row>
    <row r="52" spans="1:17" x14ac:dyDescent="0.25">
      <c r="A52" s="6"/>
      <c r="B52" s="6"/>
      <c r="C52" s="10" t="s">
        <v>125</v>
      </c>
      <c r="D52" s="10"/>
      <c r="E52" s="144">
        <v>4.5</v>
      </c>
      <c r="F52" s="135">
        <v>2.2000000000000002</v>
      </c>
      <c r="G52" s="57">
        <f t="shared" si="16"/>
        <v>-9.9</v>
      </c>
      <c r="H52" s="4"/>
      <c r="I52" s="135">
        <v>0.4</v>
      </c>
      <c r="J52" s="57">
        <f t="shared" si="17"/>
        <v>-1.8</v>
      </c>
      <c r="K52" s="11"/>
      <c r="L52" s="103"/>
      <c r="M52" s="11"/>
      <c r="N52" s="20">
        <f t="shared" si="18"/>
        <v>-11.700000000000001</v>
      </c>
      <c r="O52" s="10"/>
      <c r="P52" s="133">
        <f>P51+N52</f>
        <v>-119.40478302000001</v>
      </c>
      <c r="Q52" s="11"/>
    </row>
    <row r="53" spans="1:17" x14ac:dyDescent="0.25">
      <c r="A53" s="6"/>
      <c r="B53" s="6"/>
      <c r="C53" s="10" t="s">
        <v>127</v>
      </c>
      <c r="D53" s="10"/>
      <c r="E53" s="144">
        <v>3</v>
      </c>
      <c r="F53" s="135">
        <v>2.2000000000000002</v>
      </c>
      <c r="G53" s="57">
        <f t="shared" si="16"/>
        <v>-6.6000000000000005</v>
      </c>
      <c r="H53" s="4"/>
      <c r="I53" s="135">
        <v>0.4</v>
      </c>
      <c r="J53" s="57">
        <f t="shared" si="17"/>
        <v>-1.2000000000000002</v>
      </c>
      <c r="K53" s="11"/>
      <c r="L53" s="103"/>
      <c r="M53" s="11"/>
      <c r="N53" s="20">
        <f t="shared" si="18"/>
        <v>-7.8000000000000007</v>
      </c>
      <c r="O53" s="10"/>
      <c r="P53" s="133">
        <f t="shared" ref="P53:P54" si="19">P52+N53</f>
        <v>-127.20478302000001</v>
      </c>
      <c r="Q53" s="11"/>
    </row>
    <row r="54" spans="1:17" x14ac:dyDescent="0.25">
      <c r="A54" s="6"/>
      <c r="B54" s="6"/>
      <c r="C54" s="10" t="s">
        <v>125</v>
      </c>
      <c r="D54" s="10"/>
      <c r="E54" s="22">
        <v>10</v>
      </c>
      <c r="F54" s="135">
        <v>2.5</v>
      </c>
      <c r="G54" s="57">
        <f>-F54*E54</f>
        <v>-25</v>
      </c>
      <c r="H54" s="4"/>
      <c r="I54" s="19">
        <v>0.5</v>
      </c>
      <c r="J54" s="57">
        <f>-I54*E54</f>
        <v>-5</v>
      </c>
      <c r="K54" s="11"/>
      <c r="L54" s="103"/>
      <c r="M54" s="11"/>
      <c r="N54" s="20">
        <f t="shared" si="18"/>
        <v>-30</v>
      </c>
      <c r="O54" s="10"/>
      <c r="P54" s="133">
        <f t="shared" si="19"/>
        <v>-157.20478302000001</v>
      </c>
      <c r="Q54" s="11"/>
    </row>
    <row r="55" spans="1:17" ht="15.75" thickBot="1" x14ac:dyDescent="0.3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1"/>
      <c r="L55" s="103"/>
      <c r="M55" s="11"/>
      <c r="N55" s="126">
        <f>SUM(N50:N54)</f>
        <v>-72.100000000000009</v>
      </c>
      <c r="O55" s="20"/>
      <c r="P55" s="20"/>
      <c r="Q55" s="11"/>
    </row>
    <row r="56" spans="1:17" x14ac:dyDescent="0.25">
      <c r="B56" s="6"/>
      <c r="C56" s="9" t="s">
        <v>87</v>
      </c>
      <c r="D56" s="9"/>
      <c r="E56" s="9"/>
      <c r="F56" s="9"/>
      <c r="G56" s="124"/>
      <c r="H56" s="9"/>
      <c r="I56" s="9"/>
      <c r="J56" s="124"/>
      <c r="K56" s="9"/>
      <c r="L56" s="125"/>
      <c r="M56" s="9"/>
      <c r="N56" s="13"/>
      <c r="O56" s="13"/>
      <c r="P56" s="13"/>
      <c r="Q56" s="11"/>
    </row>
    <row r="57" spans="1:17" x14ac:dyDescent="0.25">
      <c r="C57" s="9"/>
      <c r="D57" s="9"/>
      <c r="E57" s="9"/>
      <c r="F57" s="9"/>
      <c r="G57" s="124"/>
      <c r="H57" s="9"/>
      <c r="I57" s="9"/>
      <c r="J57" s="124"/>
      <c r="K57" s="9"/>
      <c r="L57" s="125"/>
      <c r="M57" s="9"/>
      <c r="N57" s="13"/>
      <c r="O57" s="13"/>
      <c r="P57" s="13"/>
      <c r="Q57" s="11"/>
    </row>
    <row r="58" spans="1:17" x14ac:dyDescent="0.25"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1"/>
    </row>
    <row r="60" spans="1:17" ht="18.75" x14ac:dyDescent="0.3">
      <c r="C60" s="131" t="s">
        <v>77</v>
      </c>
    </row>
    <row r="61" spans="1:17" x14ac:dyDescent="0.25">
      <c r="C61" s="137" t="s">
        <v>47</v>
      </c>
      <c r="Q61" s="11"/>
    </row>
    <row r="62" spans="1:17" x14ac:dyDescent="0.25">
      <c r="C62" s="10" t="s">
        <v>118</v>
      </c>
      <c r="D62" s="10"/>
      <c r="E62" s="22">
        <v>4.5999999999999996</v>
      </c>
      <c r="F62" s="135">
        <v>2</v>
      </c>
      <c r="G62" s="57">
        <f>-F62*E62</f>
        <v>-9.1999999999999993</v>
      </c>
      <c r="H62" s="4"/>
      <c r="I62" s="19">
        <v>0.4</v>
      </c>
      <c r="J62" s="57">
        <f>-I62*E62</f>
        <v>-1.8399999999999999</v>
      </c>
      <c r="K62" s="11"/>
      <c r="L62" s="103"/>
      <c r="M62" s="11"/>
      <c r="N62" s="20">
        <f>(J62+G62)</f>
        <v>-11.04</v>
      </c>
      <c r="Q62" s="11"/>
    </row>
    <row r="63" spans="1:17" x14ac:dyDescent="0.25">
      <c r="C63" s="137" t="s">
        <v>58</v>
      </c>
      <c r="D63" s="10"/>
      <c r="E63" s="10"/>
      <c r="F63" s="10"/>
      <c r="G63" s="10"/>
      <c r="H63" s="10"/>
      <c r="I63" s="10"/>
      <c r="J63" s="10"/>
      <c r="K63" s="11"/>
      <c r="L63" s="103"/>
      <c r="M63" s="11"/>
      <c r="N63" s="20"/>
      <c r="Q63" s="11"/>
    </row>
    <row r="64" spans="1:17" x14ac:dyDescent="0.25">
      <c r="C64" s="10" t="s">
        <v>140</v>
      </c>
      <c r="D64" s="10"/>
      <c r="E64" s="22">
        <v>10</v>
      </c>
      <c r="F64" s="135">
        <v>2.5</v>
      </c>
      <c r="G64" s="57">
        <f t="shared" ref="G64:G65" si="20">-F64*E64</f>
        <v>-25</v>
      </c>
      <c r="H64" s="4"/>
      <c r="I64" s="19">
        <v>0.5</v>
      </c>
      <c r="J64" s="57">
        <f t="shared" ref="J64:J65" si="21">-I64*E64</f>
        <v>-5</v>
      </c>
      <c r="K64" s="11"/>
      <c r="L64" s="103"/>
      <c r="M64" s="11"/>
      <c r="N64" s="20">
        <f t="shared" ref="N64:N65" si="22">(J64+G64)</f>
        <v>-30</v>
      </c>
      <c r="Q64" s="11"/>
    </row>
    <row r="65" spans="3:17" x14ac:dyDescent="0.25">
      <c r="C65" s="10" t="s">
        <v>141</v>
      </c>
      <c r="D65" s="10"/>
      <c r="E65" s="22">
        <v>10</v>
      </c>
      <c r="F65" s="135">
        <v>2.5</v>
      </c>
      <c r="G65" s="57">
        <f t="shared" si="20"/>
        <v>-25</v>
      </c>
      <c r="H65" s="4"/>
      <c r="I65" s="19">
        <v>0.5</v>
      </c>
      <c r="J65" s="57">
        <f t="shared" si="21"/>
        <v>-5</v>
      </c>
      <c r="K65" s="11"/>
      <c r="L65" s="103"/>
      <c r="M65" s="11"/>
      <c r="N65" s="20">
        <f t="shared" si="22"/>
        <v>-30</v>
      </c>
      <c r="Q65" s="11"/>
    </row>
    <row r="66" spans="3:17" x14ac:dyDescent="0.25">
      <c r="C66" s="137" t="s">
        <v>66</v>
      </c>
      <c r="Q66" s="11"/>
    </row>
    <row r="67" spans="3:17" x14ac:dyDescent="0.25">
      <c r="C67" s="10" t="s">
        <v>120</v>
      </c>
      <c r="D67" s="10"/>
      <c r="E67" s="144">
        <v>9.4</v>
      </c>
      <c r="F67" s="135">
        <v>2.2000000000000002</v>
      </c>
      <c r="G67" s="57">
        <f t="shared" ref="G67:G69" si="23">-F67*E67</f>
        <v>-20.680000000000003</v>
      </c>
      <c r="H67" s="4"/>
      <c r="I67" s="135">
        <v>0.4</v>
      </c>
      <c r="J67" s="57">
        <f t="shared" ref="J67:J69" si="24">-I67*E67</f>
        <v>-3.7600000000000002</v>
      </c>
      <c r="N67" s="20">
        <f t="shared" ref="N67:N69" si="25">(J67+G67)</f>
        <v>-24.440000000000005</v>
      </c>
      <c r="Q67" s="11"/>
    </row>
    <row r="68" spans="3:17" x14ac:dyDescent="0.25">
      <c r="C68" s="10" t="s">
        <v>124</v>
      </c>
      <c r="D68" s="10"/>
      <c r="E68" s="144">
        <v>13</v>
      </c>
      <c r="F68" s="135">
        <v>2.5</v>
      </c>
      <c r="G68" s="57">
        <f t="shared" si="23"/>
        <v>-32.5</v>
      </c>
      <c r="H68" s="4"/>
      <c r="I68" s="135">
        <v>0.4</v>
      </c>
      <c r="J68" s="57">
        <f t="shared" si="24"/>
        <v>-5.2</v>
      </c>
      <c r="N68" s="20">
        <f t="shared" si="25"/>
        <v>-37.700000000000003</v>
      </c>
      <c r="Q68" s="11"/>
    </row>
    <row r="69" spans="3:17" x14ac:dyDescent="0.25">
      <c r="C69" s="10" t="s">
        <v>121</v>
      </c>
      <c r="E69" s="144">
        <v>7.2</v>
      </c>
      <c r="F69" s="135">
        <v>2.2000000000000002</v>
      </c>
      <c r="G69" s="57">
        <f t="shared" si="23"/>
        <v>-15.840000000000002</v>
      </c>
      <c r="H69" s="4"/>
      <c r="I69" s="135">
        <v>0.4</v>
      </c>
      <c r="J69" s="57">
        <f t="shared" si="24"/>
        <v>-2.8800000000000003</v>
      </c>
      <c r="N69" s="20">
        <f t="shared" si="25"/>
        <v>-18.720000000000002</v>
      </c>
      <c r="Q69" s="11"/>
    </row>
    <row r="70" spans="3:17" x14ac:dyDescent="0.25">
      <c r="C70" s="169" t="s">
        <v>80</v>
      </c>
      <c r="Q70" s="11"/>
    </row>
    <row r="71" spans="3:17" x14ac:dyDescent="0.25">
      <c r="C71" s="10" t="s">
        <v>118</v>
      </c>
      <c r="D71" s="10"/>
      <c r="E71" s="22">
        <v>0.8</v>
      </c>
      <c r="F71" s="135">
        <v>2.7</v>
      </c>
      <c r="G71" s="57">
        <f>-F71*E71</f>
        <v>-2.16</v>
      </c>
      <c r="H71" s="4"/>
      <c r="I71" s="19">
        <v>0.5</v>
      </c>
      <c r="J71" s="57">
        <f>-I71*E71</f>
        <v>-0.4</v>
      </c>
      <c r="K71" s="11"/>
      <c r="L71" s="103"/>
      <c r="M71" s="11"/>
      <c r="N71" s="20">
        <f>(J71+G71)</f>
        <v>-2.56</v>
      </c>
      <c r="O71" s="11"/>
      <c r="Q71" s="11"/>
    </row>
    <row r="72" spans="3:17" x14ac:dyDescent="0.25">
      <c r="C72" s="169" t="s">
        <v>82</v>
      </c>
      <c r="Q72" s="11"/>
    </row>
    <row r="73" spans="3:17" x14ac:dyDescent="0.25">
      <c r="C73" s="10" t="s">
        <v>120</v>
      </c>
      <c r="D73" s="10"/>
      <c r="E73" s="144">
        <v>2</v>
      </c>
      <c r="F73" s="135">
        <v>2.2000000000000002</v>
      </c>
      <c r="G73" s="57">
        <f t="shared" ref="G73" si="26">-F73*E73</f>
        <v>-4.4000000000000004</v>
      </c>
      <c r="H73" s="4"/>
      <c r="I73" s="135">
        <v>0.4</v>
      </c>
      <c r="J73" s="57">
        <f t="shared" ref="J73" si="27">-I73*E73</f>
        <v>-0.8</v>
      </c>
      <c r="K73" s="11"/>
      <c r="L73" s="103"/>
      <c r="M73" s="11"/>
      <c r="N73" s="20">
        <f t="shared" ref="N73" si="28">(J73+G73)</f>
        <v>-5.2</v>
      </c>
      <c r="O73" s="10"/>
      <c r="Q73" s="11"/>
    </row>
    <row r="74" spans="3:17" x14ac:dyDescent="0.25">
      <c r="Q74" s="11"/>
    </row>
    <row r="75" spans="3:17" x14ac:dyDescent="0.25">
      <c r="Q75" s="11"/>
    </row>
    <row r="76" spans="3:17" x14ac:dyDescent="0.25">
      <c r="Q76" s="11"/>
    </row>
  </sheetData>
  <mergeCells count="1">
    <mergeCell ref="E31:P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101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18.95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-0.75</v>
      </c>
      <c r="K5" s="11"/>
      <c r="L5" s="11"/>
      <c r="M5" s="11"/>
      <c r="N5" s="13">
        <f>(J5+G5)</f>
        <v>-0.75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f>-0.1-0.211744</f>
        <v>-0.31174400000000002</v>
      </c>
      <c r="K6" s="11"/>
      <c r="L6" s="11"/>
      <c r="M6" s="11"/>
      <c r="N6" s="153">
        <f>J6</f>
        <v>-0.31174400000000002</v>
      </c>
      <c r="O6" s="12"/>
      <c r="P6" s="17"/>
      <c r="Q6" s="17"/>
    </row>
    <row r="7" spans="2:17" x14ac:dyDescent="0.2">
      <c r="C7" s="9" t="s">
        <v>90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91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4">
        <v>-0.1</v>
      </c>
      <c r="K11" s="11"/>
      <c r="L11" s="11"/>
      <c r="M11" s="11"/>
      <c r="N11" s="143">
        <f>(J11+G11)</f>
        <v>-0.1</v>
      </c>
      <c r="O11" s="12"/>
      <c r="P11" s="17"/>
      <c r="Q11" s="17"/>
    </row>
    <row r="12" spans="2:17" x14ac:dyDescent="0.2">
      <c r="B12" s="8"/>
      <c r="C12" s="10" t="s">
        <v>45</v>
      </c>
      <c r="D12" s="10"/>
      <c r="E12" s="174">
        <v>3.0235500000000002</v>
      </c>
      <c r="F12" s="166">
        <v>2.0150000000000001</v>
      </c>
      <c r="G12" s="57">
        <f>-F12*E12</f>
        <v>-6.092453250000001</v>
      </c>
      <c r="H12" s="4"/>
      <c r="I12" s="12"/>
      <c r="J12" s="12"/>
      <c r="K12" s="11"/>
      <c r="L12" s="103"/>
      <c r="M12" s="11"/>
      <c r="N12" s="143">
        <f t="shared" ref="N12" si="2">(J12+G12+L12)</f>
        <v>-6.092453250000001</v>
      </c>
      <c r="O12" s="10"/>
      <c r="P12" s="21"/>
      <c r="Q12" s="11"/>
    </row>
    <row r="13" spans="2:17" x14ac:dyDescent="0.2">
      <c r="C13" s="10"/>
      <c r="D13" s="10"/>
      <c r="E13" s="119"/>
      <c r="F13" s="119"/>
      <c r="G13" s="121"/>
      <c r="H13" s="122"/>
      <c r="I13" s="12"/>
      <c r="J13" s="12"/>
      <c r="K13" s="11"/>
      <c r="L13" s="11"/>
      <c r="M13" s="11"/>
      <c r="N13" s="11"/>
      <c r="O13" s="12"/>
      <c r="P13" s="17"/>
      <c r="Q13" s="17"/>
    </row>
    <row r="14" spans="2:17" ht="18.95" x14ac:dyDescent="0.25">
      <c r="C14" s="127"/>
      <c r="D14" s="127"/>
      <c r="P14" s="147" t="s">
        <v>57</v>
      </c>
    </row>
    <row r="15" spans="2:17" ht="18.95" x14ac:dyDescent="0.25">
      <c r="C15" s="127"/>
      <c r="D15" s="127"/>
      <c r="N15" s="146" t="s">
        <v>55</v>
      </c>
      <c r="P15" s="136">
        <v>67.503073650000005</v>
      </c>
    </row>
    <row r="16" spans="2:17" ht="18.95" x14ac:dyDescent="0.25">
      <c r="C16" s="131" t="s">
        <v>21</v>
      </c>
      <c r="D16" s="127"/>
    </row>
    <row r="17" spans="1:18" ht="18.95" x14ac:dyDescent="0.25">
      <c r="C17" s="127"/>
      <c r="D17" s="127"/>
      <c r="E17" s="17" t="s">
        <v>41</v>
      </c>
      <c r="F17" s="17" t="s">
        <v>5</v>
      </c>
      <c r="G17" s="17" t="s">
        <v>0</v>
      </c>
      <c r="H17" s="17"/>
      <c r="I17" s="17" t="s">
        <v>6</v>
      </c>
      <c r="J17" s="17" t="s">
        <v>10</v>
      </c>
    </row>
    <row r="18" spans="1:18" ht="18.95" x14ac:dyDescent="0.25">
      <c r="C18" s="154" t="s">
        <v>84</v>
      </c>
      <c r="D18" s="127"/>
      <c r="E18" s="17"/>
      <c r="F18" s="17"/>
      <c r="G18" s="17"/>
      <c r="H18" s="17"/>
      <c r="I18" s="17"/>
      <c r="J18" s="17"/>
      <c r="L18" s="167">
        <v>-0.83499999999999996</v>
      </c>
      <c r="N18" s="143">
        <f t="shared" ref="N18:N22" si="3">(J18+G18+L18)</f>
        <v>-0.83499999999999996</v>
      </c>
      <c r="R18" s="6" t="s">
        <v>83</v>
      </c>
    </row>
    <row r="19" spans="1:18" x14ac:dyDescent="0.2">
      <c r="B19" s="8"/>
      <c r="C19" s="154" t="s">
        <v>97</v>
      </c>
      <c r="D19" s="10"/>
      <c r="E19" s="17"/>
      <c r="F19" s="17"/>
      <c r="G19" s="17"/>
      <c r="H19" s="4"/>
      <c r="I19" s="135">
        <v>0.4</v>
      </c>
      <c r="J19" s="178">
        <f>-I19*E10</f>
        <v>-0.46376000000000001</v>
      </c>
      <c r="K19" s="11"/>
      <c r="L19" s="103"/>
      <c r="M19" s="11"/>
      <c r="N19" s="143">
        <f t="shared" si="3"/>
        <v>-0.46376000000000001</v>
      </c>
      <c r="O19" s="9"/>
      <c r="P19" s="21"/>
      <c r="Q19" s="11"/>
    </row>
    <row r="20" spans="1:18" x14ac:dyDescent="0.2">
      <c r="B20" s="8"/>
      <c r="C20" s="155" t="s">
        <v>16</v>
      </c>
      <c r="D20" s="11"/>
      <c r="E20" s="17"/>
      <c r="F20" s="17"/>
      <c r="G20" s="9"/>
      <c r="H20" s="9"/>
      <c r="I20" s="9"/>
      <c r="J20" s="180">
        <f>-0.636-J6</f>
        <v>-0.32425599999999999</v>
      </c>
      <c r="K20" s="9"/>
      <c r="L20" s="9"/>
      <c r="M20" s="9"/>
      <c r="N20" s="143">
        <f t="shared" si="3"/>
        <v>-0.32425599999999999</v>
      </c>
      <c r="O20" s="9"/>
      <c r="P20" s="21"/>
      <c r="Q20" s="11"/>
      <c r="R20" s="186"/>
    </row>
    <row r="21" spans="1:18" x14ac:dyDescent="0.2">
      <c r="B21" s="8"/>
      <c r="C21" s="156" t="s">
        <v>62</v>
      </c>
      <c r="D21" s="9"/>
      <c r="E21" s="9"/>
      <c r="F21" s="9"/>
      <c r="G21" s="9"/>
      <c r="H21" s="4"/>
      <c r="I21" s="120"/>
      <c r="J21" s="180">
        <f>-1.71638-J5</f>
        <v>-0.96638000000000002</v>
      </c>
      <c r="K21" s="11"/>
      <c r="L21" s="11"/>
      <c r="M21" s="11"/>
      <c r="N21" s="143">
        <f t="shared" si="3"/>
        <v>-0.96638000000000002</v>
      </c>
      <c r="O21" s="9"/>
      <c r="P21" s="21"/>
      <c r="Q21" s="11"/>
    </row>
    <row r="22" spans="1:18" x14ac:dyDescent="0.2">
      <c r="B22" s="8"/>
      <c r="C22" s="156" t="s">
        <v>92</v>
      </c>
      <c r="D22" s="9"/>
      <c r="E22" s="119"/>
      <c r="F22" s="105"/>
      <c r="G22" s="139"/>
      <c r="H22" s="4"/>
      <c r="I22" s="19">
        <v>0.3</v>
      </c>
      <c r="J22" s="179">
        <f>(-I22*(E22+E7))-J11</f>
        <v>-3.1229360000000002</v>
      </c>
      <c r="K22" s="11"/>
      <c r="L22" s="11"/>
      <c r="M22" s="11"/>
      <c r="N22" s="143">
        <f t="shared" si="3"/>
        <v>-3.1229360000000002</v>
      </c>
      <c r="O22" s="9"/>
      <c r="P22" s="21"/>
      <c r="Q22" s="11"/>
    </row>
    <row r="23" spans="1:18" x14ac:dyDescent="0.2">
      <c r="B23" s="8"/>
      <c r="C23" s="154" t="s">
        <v>91</v>
      </c>
      <c r="D23" s="10"/>
      <c r="E23" s="104"/>
      <c r="F23" s="120"/>
      <c r="G23" s="57"/>
      <c r="H23" s="4"/>
      <c r="I23" s="120"/>
      <c r="J23" s="57"/>
      <c r="K23" s="11"/>
      <c r="L23" s="157">
        <f>-2.537446-L8</f>
        <v>-2.2837000000000001</v>
      </c>
      <c r="M23" s="11"/>
      <c r="N23" s="143">
        <f>(J23+G23+L23)</f>
        <v>-2.2837000000000001</v>
      </c>
      <c r="O23" s="9"/>
      <c r="P23" s="21"/>
      <c r="Q23" s="11"/>
    </row>
    <row r="24" spans="1:18" x14ac:dyDescent="0.2">
      <c r="B24" s="8"/>
      <c r="C24" s="155" t="s">
        <v>96</v>
      </c>
      <c r="D24" s="11"/>
      <c r="E24" s="28">
        <v>1.48</v>
      </c>
      <c r="F24" s="135">
        <v>2.2000000000000002</v>
      </c>
      <c r="G24" s="84">
        <f>-F24*E24</f>
        <v>-3.2560000000000002</v>
      </c>
      <c r="H24" s="11"/>
      <c r="I24" s="29">
        <v>0.35</v>
      </c>
      <c r="J24" s="57">
        <f>-I24*E24</f>
        <v>-0.51800000000000002</v>
      </c>
      <c r="K24" s="9"/>
      <c r="L24" s="9"/>
      <c r="M24" s="9"/>
      <c r="N24" s="143">
        <f t="shared" ref="N24:N28" si="4">(J24+G24+L24)</f>
        <v>-3.774</v>
      </c>
      <c r="O24" s="9"/>
      <c r="P24" s="21"/>
      <c r="Q24" s="11"/>
    </row>
    <row r="25" spans="1:18" x14ac:dyDescent="0.2">
      <c r="B25" s="8"/>
      <c r="C25" s="154" t="s">
        <v>95</v>
      </c>
      <c r="D25" s="10"/>
      <c r="E25" s="145">
        <v>0.8</v>
      </c>
      <c r="F25" s="135">
        <v>1.9</v>
      </c>
      <c r="G25" s="57">
        <f>-F25*E25</f>
        <v>-1.52</v>
      </c>
      <c r="H25" s="4"/>
      <c r="I25" s="135">
        <v>0.4</v>
      </c>
      <c r="J25" s="177">
        <f>-I25*E25</f>
        <v>-0.32000000000000006</v>
      </c>
      <c r="K25" s="11"/>
      <c r="L25" s="103"/>
      <c r="M25" s="11"/>
      <c r="N25" s="143">
        <f t="shared" si="4"/>
        <v>-1.84</v>
      </c>
      <c r="O25" s="9"/>
      <c r="P25" s="21"/>
      <c r="Q25" s="11"/>
    </row>
    <row r="26" spans="1:18" x14ac:dyDescent="0.2">
      <c r="B26" s="8"/>
      <c r="C26" s="154" t="s">
        <v>93</v>
      </c>
      <c r="D26" s="10"/>
      <c r="E26" s="57"/>
      <c r="F26" s="57"/>
      <c r="G26" s="57"/>
      <c r="H26" s="4"/>
      <c r="I26" s="135">
        <v>0.4</v>
      </c>
      <c r="J26" s="177">
        <f>-I26*E9</f>
        <v>-0.96530000000000005</v>
      </c>
      <c r="K26" s="11"/>
      <c r="L26" s="103"/>
      <c r="M26" s="11"/>
      <c r="N26" s="143">
        <f t="shared" si="4"/>
        <v>-0.96530000000000005</v>
      </c>
      <c r="O26" s="9"/>
      <c r="P26" s="21"/>
      <c r="Q26" s="11"/>
    </row>
    <row r="27" spans="1:18" x14ac:dyDescent="0.2">
      <c r="B27" s="8"/>
      <c r="C27" s="10" t="s">
        <v>94</v>
      </c>
      <c r="D27" s="10"/>
      <c r="E27" s="57"/>
      <c r="F27" s="57"/>
      <c r="G27" s="57"/>
      <c r="H27" s="4"/>
      <c r="I27" s="19">
        <v>0.4</v>
      </c>
      <c r="J27" s="183">
        <f>-I27*E12</f>
        <v>-1.2094200000000002</v>
      </c>
      <c r="K27" s="11"/>
      <c r="L27" s="103"/>
      <c r="M27" s="11"/>
      <c r="N27" s="143">
        <f t="shared" si="4"/>
        <v>-1.2094200000000002</v>
      </c>
      <c r="O27" s="10"/>
      <c r="P27" s="21"/>
      <c r="Q27" s="11"/>
    </row>
    <row r="28" spans="1:18" x14ac:dyDescent="0.2">
      <c r="B28" s="8"/>
      <c r="C28" s="162" t="s">
        <v>100</v>
      </c>
      <c r="D28" s="11"/>
      <c r="E28" s="173">
        <v>2</v>
      </c>
      <c r="F28" s="184">
        <f>((0.75*2.2)+(0.75*2.49)+(0.5*1.87))/2</f>
        <v>2.2262500000000003</v>
      </c>
      <c r="G28" s="84">
        <f>-F28*E28</f>
        <v>-4.4525000000000006</v>
      </c>
      <c r="H28" s="11"/>
      <c r="K28" s="9"/>
      <c r="L28" s="9"/>
      <c r="M28" s="9"/>
      <c r="N28" s="185">
        <f t="shared" si="4"/>
        <v>-4.4525000000000006</v>
      </c>
      <c r="O28" s="10"/>
      <c r="P28" s="21"/>
      <c r="Q28" s="11"/>
    </row>
    <row r="29" spans="1:18" ht="15.95" thickBot="1" x14ac:dyDescent="0.25">
      <c r="A29" s="6"/>
      <c r="B29" s="6"/>
      <c r="N29" s="149">
        <f>SUM(N18:N28)</f>
        <v>-20.237251999999998</v>
      </c>
      <c r="O29" s="9"/>
      <c r="P29" s="129">
        <f>P15+N29</f>
        <v>47.265821650000007</v>
      </c>
      <c r="Q29" s="11"/>
      <c r="R29" s="67" t="s">
        <v>31</v>
      </c>
    </row>
    <row r="30" spans="1:18" x14ac:dyDescent="0.2">
      <c r="Q30" s="11"/>
    </row>
    <row r="31" spans="1:18" ht="21" x14ac:dyDescent="0.25">
      <c r="E31" s="209" t="s">
        <v>56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1"/>
    </row>
    <row r="32" spans="1:18" ht="21" x14ac:dyDescent="0.2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1"/>
    </row>
    <row r="33" spans="1:18" x14ac:dyDescent="0.2">
      <c r="B33" s="9"/>
      <c r="C33" s="130"/>
      <c r="D33" s="130"/>
      <c r="E33" s="17" t="s">
        <v>4</v>
      </c>
      <c r="F33" s="17" t="s">
        <v>5</v>
      </c>
      <c r="G33" s="17" t="s">
        <v>0</v>
      </c>
      <c r="H33" s="17"/>
      <c r="I33" s="17" t="s">
        <v>6</v>
      </c>
      <c r="J33" s="17" t="s">
        <v>10</v>
      </c>
      <c r="K33" s="9"/>
      <c r="L33" s="36" t="s">
        <v>42</v>
      </c>
      <c r="M33" s="9"/>
      <c r="N33" s="36" t="s">
        <v>26</v>
      </c>
      <c r="O33" s="9"/>
      <c r="P33" s="132" t="s">
        <v>2</v>
      </c>
      <c r="Q33" s="11"/>
    </row>
    <row r="34" spans="1:18" x14ac:dyDescent="0.2">
      <c r="B34" s="9"/>
      <c r="C34" s="130"/>
      <c r="D34" s="130"/>
      <c r="E34" s="17"/>
      <c r="F34" s="17"/>
      <c r="G34" s="17"/>
      <c r="H34" s="17"/>
      <c r="I34" s="17"/>
      <c r="J34" s="17"/>
      <c r="K34" s="9"/>
      <c r="L34" s="36"/>
      <c r="M34" s="9"/>
      <c r="N34" s="36"/>
      <c r="O34" s="9"/>
      <c r="P34" s="132"/>
      <c r="Q34" s="11"/>
    </row>
    <row r="35" spans="1:18" ht="18.95" x14ac:dyDescent="0.25">
      <c r="B35" s="9"/>
      <c r="C35" s="131" t="s">
        <v>48</v>
      </c>
      <c r="D35" s="131"/>
      <c r="E35" s="17"/>
      <c r="F35" s="17"/>
      <c r="G35" s="17"/>
      <c r="H35" s="17"/>
      <c r="I35" s="17"/>
      <c r="J35" s="17"/>
      <c r="K35" s="9"/>
      <c r="L35" s="36"/>
      <c r="M35" s="9"/>
      <c r="N35" s="36"/>
      <c r="O35" s="9"/>
      <c r="P35" s="132"/>
      <c r="Q35" s="11"/>
    </row>
    <row r="36" spans="1:18" x14ac:dyDescent="0.2">
      <c r="B36" s="6"/>
      <c r="C36" s="10" t="s">
        <v>119</v>
      </c>
      <c r="D36" s="10"/>
      <c r="E36" s="144">
        <v>3.6</v>
      </c>
      <c r="F36" s="135">
        <v>2.2000000000000002</v>
      </c>
      <c r="G36" s="57">
        <f t="shared" ref="G36" si="5">-F36*E36</f>
        <v>-7.9200000000000008</v>
      </c>
      <c r="H36" s="4"/>
      <c r="I36" s="135">
        <v>0.4</v>
      </c>
      <c r="J36" s="57">
        <f t="shared" ref="J36" si="6">-I36*E36</f>
        <v>-1.4400000000000002</v>
      </c>
      <c r="K36" s="11"/>
      <c r="L36" s="103"/>
      <c r="M36" s="11"/>
      <c r="N36" s="20">
        <f t="shared" ref="N36" si="7">(J36+G36)</f>
        <v>-9.3600000000000012</v>
      </c>
      <c r="O36" s="10"/>
      <c r="P36" s="133">
        <f>P29+N36</f>
        <v>37.905821650000007</v>
      </c>
      <c r="Q36" s="11"/>
    </row>
    <row r="37" spans="1:18" x14ac:dyDescent="0.2">
      <c r="B37" s="6"/>
      <c r="C37" s="10" t="s">
        <v>121</v>
      </c>
      <c r="D37" s="10"/>
      <c r="E37" s="145">
        <v>3.02</v>
      </c>
      <c r="F37" s="135">
        <v>2.2000000000000002</v>
      </c>
      <c r="G37" s="57">
        <f>-F37*E37</f>
        <v>-6.644000000000001</v>
      </c>
      <c r="H37" s="4"/>
      <c r="I37" s="19">
        <v>0.35</v>
      </c>
      <c r="J37" s="57">
        <f>-I37*E37</f>
        <v>-1.0569999999999999</v>
      </c>
      <c r="K37" s="11"/>
      <c r="L37" s="103"/>
      <c r="M37" s="11"/>
      <c r="N37" s="20">
        <f>(J37+G37)</f>
        <v>-7.7010000000000005</v>
      </c>
      <c r="O37" s="10"/>
      <c r="P37" s="133">
        <f t="shared" ref="P37:P39" si="8">P36+N37</f>
        <v>30.204821650000007</v>
      </c>
      <c r="Q37" s="11"/>
      <c r="R37" s="6"/>
    </row>
    <row r="38" spans="1:18" ht="15.95" thickBot="1" x14ac:dyDescent="0.25">
      <c r="C38" s="10" t="s">
        <v>122</v>
      </c>
      <c r="E38" s="182">
        <v>1.04</v>
      </c>
      <c r="F38" s="135">
        <v>1.9</v>
      </c>
      <c r="G38" s="57">
        <f>-F38*E38</f>
        <v>-1.976</v>
      </c>
      <c r="H38" s="4"/>
      <c r="I38" s="19">
        <v>0.35</v>
      </c>
      <c r="J38" s="57">
        <f>-I38*E38</f>
        <v>-0.36399999999999999</v>
      </c>
      <c r="K38" s="11"/>
      <c r="L38" s="103"/>
      <c r="M38" s="11"/>
      <c r="N38" s="20">
        <f>(J38+G38)</f>
        <v>-2.34</v>
      </c>
      <c r="O38" s="10"/>
      <c r="P38" s="133">
        <f t="shared" si="8"/>
        <v>27.864821650000007</v>
      </c>
      <c r="R38" s="6"/>
    </row>
    <row r="39" spans="1:18" ht="15.95" thickBot="1" x14ac:dyDescent="0.25">
      <c r="C39" s="10" t="s">
        <v>123</v>
      </c>
      <c r="E39" s="182">
        <v>1.2150000000000001</v>
      </c>
      <c r="F39" s="135">
        <v>1.9</v>
      </c>
      <c r="G39" s="57">
        <f>-F39*E39</f>
        <v>-2.3085</v>
      </c>
      <c r="H39" s="4"/>
      <c r="I39" s="19">
        <v>0.35</v>
      </c>
      <c r="J39" s="57">
        <f>-I39*E39</f>
        <v>-0.42525000000000002</v>
      </c>
      <c r="K39" s="11"/>
      <c r="L39" s="103"/>
      <c r="M39" s="11"/>
      <c r="N39" s="20">
        <f>(J39+G39)</f>
        <v>-2.7337500000000001</v>
      </c>
      <c r="O39" s="10"/>
      <c r="P39" s="159">
        <f t="shared" si="8"/>
        <v>25.131071650000006</v>
      </c>
      <c r="R39" s="164" t="s">
        <v>88</v>
      </c>
    </row>
    <row r="40" spans="1:18" ht="15.95" thickBot="1" x14ac:dyDescent="0.25">
      <c r="A40" s="6"/>
      <c r="B40" s="6"/>
      <c r="C40" s="10"/>
      <c r="D40" s="10"/>
      <c r="E40" s="104"/>
      <c r="F40" s="120"/>
      <c r="G40" s="124"/>
      <c r="H40" s="122"/>
      <c r="I40" s="120"/>
      <c r="J40" s="124"/>
      <c r="K40" s="10"/>
      <c r="L40" s="125"/>
      <c r="M40" s="10"/>
      <c r="N40" s="126">
        <f>SUM(N36:N39)</f>
        <v>-22.13475</v>
      </c>
      <c r="O40" s="10"/>
      <c r="P40" s="133"/>
      <c r="Q40" s="11"/>
    </row>
    <row r="41" spans="1:18" ht="18.95" x14ac:dyDescent="0.25">
      <c r="A41" s="6"/>
      <c r="B41" s="6"/>
      <c r="C41" s="131" t="s">
        <v>75</v>
      </c>
      <c r="D41" s="134"/>
      <c r="E41" s="104"/>
      <c r="F41" s="120"/>
      <c r="G41" s="124"/>
      <c r="H41" s="122"/>
      <c r="I41" s="120"/>
      <c r="J41" s="124"/>
      <c r="K41" s="10"/>
      <c r="L41" s="125"/>
      <c r="M41" s="10"/>
      <c r="N41" s="20"/>
      <c r="O41" s="10"/>
      <c r="P41" s="133"/>
      <c r="Q41" s="11"/>
    </row>
    <row r="42" spans="1:18" x14ac:dyDescent="0.2">
      <c r="C42" s="10" t="s">
        <v>123</v>
      </c>
      <c r="E42" s="144">
        <v>3.5</v>
      </c>
      <c r="F42" s="135">
        <v>2.5</v>
      </c>
      <c r="G42" s="57">
        <f>-F42*E42</f>
        <v>-8.75</v>
      </c>
      <c r="H42" s="4"/>
      <c r="I42" s="135">
        <v>0.4</v>
      </c>
      <c r="J42" s="57">
        <f>-I42*E42</f>
        <v>-1.4000000000000001</v>
      </c>
      <c r="K42" s="11"/>
      <c r="L42" s="103"/>
      <c r="M42" s="11"/>
      <c r="N42" s="20">
        <f>(J42+G42)</f>
        <v>-10.15</v>
      </c>
      <c r="O42" s="10"/>
      <c r="P42" s="133">
        <f>P39+N42</f>
        <v>14.981071650000006</v>
      </c>
    </row>
    <row r="43" spans="1:18" x14ac:dyDescent="0.2">
      <c r="B43" s="6"/>
      <c r="C43" s="10" t="s">
        <v>130</v>
      </c>
      <c r="D43" s="10"/>
      <c r="E43" s="22">
        <v>11</v>
      </c>
      <c r="F43" s="135">
        <v>2.5</v>
      </c>
      <c r="G43" s="57">
        <f t="shared" ref="G43" si="9">-F43*E43</f>
        <v>-27.5</v>
      </c>
      <c r="H43" s="4"/>
      <c r="I43" s="19">
        <v>0.35</v>
      </c>
      <c r="J43" s="57">
        <f t="shared" ref="J43" si="10">-I43*E43</f>
        <v>-3.8499999999999996</v>
      </c>
      <c r="K43" s="11"/>
      <c r="L43" s="103"/>
      <c r="M43" s="11"/>
      <c r="N43" s="20">
        <f t="shared" ref="N43" si="11">(J43+G43)</f>
        <v>-31.35</v>
      </c>
      <c r="O43" s="10"/>
      <c r="P43" s="133">
        <f>P42+N43</f>
        <v>-16.368928349999997</v>
      </c>
      <c r="Q43" s="11"/>
    </row>
    <row r="44" spans="1:18" x14ac:dyDescent="0.2">
      <c r="A44" s="6"/>
      <c r="B44" s="6"/>
      <c r="C44" s="10" t="s">
        <v>128</v>
      </c>
      <c r="D44" s="10"/>
      <c r="E44" s="22">
        <v>8</v>
      </c>
      <c r="F44" s="135">
        <v>2.5</v>
      </c>
      <c r="G44" s="57">
        <f>-F44*E44</f>
        <v>-20</v>
      </c>
      <c r="H44" s="4"/>
      <c r="I44" s="19">
        <v>0.5</v>
      </c>
      <c r="J44" s="57">
        <f>-I44*E44</f>
        <v>-4</v>
      </c>
      <c r="K44" s="11"/>
      <c r="L44" s="103"/>
      <c r="M44" s="11"/>
      <c r="N44" s="20">
        <f>(J44+G44)</f>
        <v>-24</v>
      </c>
      <c r="O44" s="10"/>
      <c r="P44" s="133">
        <f t="shared" ref="P44:P46" si="12">P43+N44</f>
        <v>-40.368928349999997</v>
      </c>
      <c r="Q44" s="11"/>
    </row>
    <row r="45" spans="1:18" x14ac:dyDescent="0.2">
      <c r="C45" s="10" t="s">
        <v>123</v>
      </c>
      <c r="E45" s="144">
        <v>5.3</v>
      </c>
      <c r="F45" s="135">
        <v>2</v>
      </c>
      <c r="G45" s="57">
        <f t="shared" ref="G45" si="13">-F45*E45</f>
        <v>-10.6</v>
      </c>
      <c r="H45" s="4"/>
      <c r="I45" s="135">
        <v>0.4</v>
      </c>
      <c r="J45" s="57">
        <f t="shared" ref="J45" si="14">-I45*E45</f>
        <v>-2.12</v>
      </c>
      <c r="K45" s="11"/>
      <c r="L45" s="103"/>
      <c r="M45" s="11"/>
      <c r="N45" s="20">
        <f t="shared" ref="N45:N46" si="15">(J45+G45)</f>
        <v>-12.719999999999999</v>
      </c>
      <c r="O45" s="10"/>
      <c r="P45" s="133">
        <f t="shared" si="12"/>
        <v>-53.088928349999996</v>
      </c>
    </row>
    <row r="46" spans="1:18" x14ac:dyDescent="0.2">
      <c r="A46" s="6"/>
      <c r="B46" s="6"/>
      <c r="C46" s="10" t="s">
        <v>129</v>
      </c>
      <c r="D46" s="10"/>
      <c r="E46" s="22">
        <v>9.5</v>
      </c>
      <c r="F46" s="135">
        <v>2.5</v>
      </c>
      <c r="G46" s="57">
        <f>-F46*E46</f>
        <v>-23.75</v>
      </c>
      <c r="H46" s="4"/>
      <c r="I46" s="19">
        <v>0.5</v>
      </c>
      <c r="J46" s="57">
        <f>-I46*E46</f>
        <v>-4.75</v>
      </c>
      <c r="K46" s="11"/>
      <c r="L46" s="103"/>
      <c r="M46" s="11"/>
      <c r="N46" s="20">
        <f t="shared" si="15"/>
        <v>-28.5</v>
      </c>
      <c r="O46" s="10"/>
      <c r="P46" s="133">
        <f t="shared" si="12"/>
        <v>-81.588928350000003</v>
      </c>
      <c r="Q46" s="11"/>
    </row>
    <row r="47" spans="1:18" ht="15.75" thickBot="1" x14ac:dyDescent="0.3">
      <c r="B47" s="6"/>
      <c r="C47" s="10"/>
      <c r="D47" s="9"/>
      <c r="E47" s="9"/>
      <c r="F47" s="9"/>
      <c r="G47" s="124"/>
      <c r="H47" s="9"/>
      <c r="I47" s="9"/>
      <c r="J47" s="124"/>
      <c r="K47" s="9"/>
      <c r="L47" s="125"/>
      <c r="M47" s="9"/>
      <c r="N47" s="126">
        <f>SUM(N42:N46)</f>
        <v>-106.72</v>
      </c>
      <c r="O47" s="10"/>
      <c r="P47" s="133"/>
      <c r="Q47" s="11"/>
    </row>
    <row r="48" spans="1:18" ht="18.75" x14ac:dyDescent="0.3">
      <c r="A48" s="6"/>
      <c r="B48" s="6"/>
      <c r="C48" s="131" t="s">
        <v>76</v>
      </c>
      <c r="D48" s="134"/>
      <c r="E48" s="104"/>
      <c r="F48" s="120"/>
      <c r="G48" s="124"/>
      <c r="H48" s="122"/>
      <c r="I48" s="120"/>
      <c r="J48" s="124"/>
      <c r="K48" s="10"/>
      <c r="L48" s="125"/>
      <c r="M48" s="10"/>
      <c r="N48" s="20"/>
      <c r="O48" s="10"/>
      <c r="P48" s="133"/>
      <c r="Q48" s="11"/>
    </row>
    <row r="49" spans="1:17" x14ac:dyDescent="0.25">
      <c r="A49" s="6"/>
      <c r="B49" s="6"/>
      <c r="C49" s="10" t="s">
        <v>125</v>
      </c>
      <c r="D49" s="10"/>
      <c r="E49" s="144">
        <v>5</v>
      </c>
      <c r="F49" s="135">
        <v>2.2000000000000002</v>
      </c>
      <c r="G49" s="57">
        <f t="shared" ref="G49:G52" si="16">-F49*E49</f>
        <v>-11</v>
      </c>
      <c r="H49" s="4"/>
      <c r="I49" s="135">
        <v>0.4</v>
      </c>
      <c r="J49" s="57">
        <f t="shared" ref="J49:J52" si="17">-I49*E49</f>
        <v>-2</v>
      </c>
      <c r="K49" s="11"/>
      <c r="L49" s="103"/>
      <c r="M49" s="11"/>
      <c r="N49" s="20">
        <f t="shared" ref="N49:N53" si="18">(J49+G49)</f>
        <v>-13</v>
      </c>
      <c r="O49" s="10"/>
      <c r="P49" s="133">
        <f>P46+N49</f>
        <v>-94.588928350000003</v>
      </c>
      <c r="Q49" s="11"/>
    </row>
    <row r="50" spans="1:17" x14ac:dyDescent="0.25">
      <c r="A50" s="6"/>
      <c r="B50" s="6"/>
      <c r="C50" s="10" t="s">
        <v>125</v>
      </c>
      <c r="D50" s="10"/>
      <c r="E50" s="144">
        <v>4</v>
      </c>
      <c r="F50" s="135">
        <v>2</v>
      </c>
      <c r="G50" s="57">
        <f t="shared" si="16"/>
        <v>-8</v>
      </c>
      <c r="H50" s="4"/>
      <c r="I50" s="135">
        <v>0.4</v>
      </c>
      <c r="J50" s="57">
        <f t="shared" si="17"/>
        <v>-1.6</v>
      </c>
      <c r="K50" s="11"/>
      <c r="L50" s="103"/>
      <c r="M50" s="11"/>
      <c r="N50" s="20">
        <f t="shared" si="18"/>
        <v>-9.6</v>
      </c>
      <c r="O50" s="10"/>
      <c r="P50" s="133">
        <f>P49+N50</f>
        <v>-104.18892835</v>
      </c>
      <c r="Q50" s="11"/>
    </row>
    <row r="51" spans="1:17" x14ac:dyDescent="0.25">
      <c r="A51" s="6"/>
      <c r="B51" s="6"/>
      <c r="C51" s="10" t="s">
        <v>125</v>
      </c>
      <c r="D51" s="10"/>
      <c r="E51" s="144">
        <v>4.5</v>
      </c>
      <c r="F51" s="135">
        <v>2.2000000000000002</v>
      </c>
      <c r="G51" s="57">
        <f t="shared" si="16"/>
        <v>-9.9</v>
      </c>
      <c r="H51" s="4"/>
      <c r="I51" s="135">
        <v>0.4</v>
      </c>
      <c r="J51" s="57">
        <f t="shared" si="17"/>
        <v>-1.8</v>
      </c>
      <c r="K51" s="11"/>
      <c r="L51" s="103"/>
      <c r="M51" s="11"/>
      <c r="N51" s="20">
        <f t="shared" si="18"/>
        <v>-11.700000000000001</v>
      </c>
      <c r="O51" s="10"/>
      <c r="P51" s="133">
        <f>P50+N51</f>
        <v>-115.88892835</v>
      </c>
      <c r="Q51" s="11"/>
    </row>
    <row r="52" spans="1:17" x14ac:dyDescent="0.25">
      <c r="A52" s="6"/>
      <c r="B52" s="6"/>
      <c r="C52" s="10" t="s">
        <v>127</v>
      </c>
      <c r="D52" s="10"/>
      <c r="E52" s="144">
        <v>3</v>
      </c>
      <c r="F52" s="135">
        <v>2.2000000000000002</v>
      </c>
      <c r="G52" s="57">
        <f t="shared" si="16"/>
        <v>-6.6000000000000005</v>
      </c>
      <c r="H52" s="4"/>
      <c r="I52" s="135">
        <v>0.4</v>
      </c>
      <c r="J52" s="57">
        <f t="shared" si="17"/>
        <v>-1.2000000000000002</v>
      </c>
      <c r="K52" s="11"/>
      <c r="L52" s="103"/>
      <c r="M52" s="11"/>
      <c r="N52" s="20">
        <f t="shared" si="18"/>
        <v>-7.8000000000000007</v>
      </c>
      <c r="O52" s="10"/>
      <c r="P52" s="133">
        <f t="shared" ref="P52:P53" si="19">P51+N52</f>
        <v>-123.68892835</v>
      </c>
      <c r="Q52" s="11"/>
    </row>
    <row r="53" spans="1:17" x14ac:dyDescent="0.25">
      <c r="A53" s="6"/>
      <c r="B53" s="6"/>
      <c r="C53" s="10" t="s">
        <v>125</v>
      </c>
      <c r="D53" s="10"/>
      <c r="E53" s="22">
        <v>10</v>
      </c>
      <c r="F53" s="135">
        <v>2.5</v>
      </c>
      <c r="G53" s="57">
        <f>-F53*E53</f>
        <v>-25</v>
      </c>
      <c r="H53" s="4"/>
      <c r="I53" s="19">
        <v>0.5</v>
      </c>
      <c r="J53" s="57">
        <f>-I53*E53</f>
        <v>-5</v>
      </c>
      <c r="K53" s="11"/>
      <c r="L53" s="103"/>
      <c r="M53" s="11"/>
      <c r="N53" s="20">
        <f t="shared" si="18"/>
        <v>-30</v>
      </c>
      <c r="O53" s="10"/>
      <c r="P53" s="133">
        <f t="shared" si="19"/>
        <v>-153.68892835</v>
      </c>
      <c r="Q53" s="11"/>
    </row>
    <row r="54" spans="1:17" ht="15.75" thickBot="1" x14ac:dyDescent="0.3">
      <c r="A54" s="6"/>
      <c r="B54" s="6"/>
      <c r="C54" s="10"/>
      <c r="D54" s="10"/>
      <c r="E54" s="10"/>
      <c r="F54" s="10"/>
      <c r="G54" s="10"/>
      <c r="H54" s="10"/>
      <c r="I54" s="10"/>
      <c r="J54" s="10"/>
      <c r="K54" s="11"/>
      <c r="L54" s="103"/>
      <c r="M54" s="11"/>
      <c r="N54" s="126">
        <f>SUM(N49:N53)</f>
        <v>-72.100000000000009</v>
      </c>
      <c r="O54" s="20"/>
      <c r="P54" s="20"/>
      <c r="Q54" s="11"/>
    </row>
    <row r="55" spans="1:17" x14ac:dyDescent="0.25">
      <c r="B55" s="6"/>
      <c r="C55" s="9" t="s">
        <v>87</v>
      </c>
      <c r="D55" s="9"/>
      <c r="E55" s="9"/>
      <c r="F55" s="9"/>
      <c r="G55" s="124"/>
      <c r="H55" s="9"/>
      <c r="I55" s="9"/>
      <c r="J55" s="124"/>
      <c r="K55" s="9"/>
      <c r="L55" s="125"/>
      <c r="M55" s="9"/>
      <c r="N55" s="13"/>
      <c r="O55" s="13"/>
      <c r="P55" s="13"/>
      <c r="Q55" s="11"/>
    </row>
    <row r="56" spans="1:17" x14ac:dyDescent="0.25">
      <c r="C56" s="9"/>
      <c r="D56" s="9"/>
      <c r="E56" s="9"/>
      <c r="F56" s="9"/>
      <c r="G56" s="124"/>
      <c r="H56" s="9"/>
      <c r="I56" s="9"/>
      <c r="J56" s="124"/>
      <c r="K56" s="9"/>
      <c r="L56" s="125"/>
      <c r="M56" s="9"/>
      <c r="N56" s="13"/>
      <c r="O56" s="13"/>
      <c r="P56" s="13"/>
      <c r="Q56" s="11"/>
    </row>
    <row r="57" spans="1:17" x14ac:dyDescent="0.25"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1"/>
    </row>
    <row r="59" spans="1:17" ht="18.75" x14ac:dyDescent="0.3">
      <c r="C59" s="131" t="s">
        <v>77</v>
      </c>
    </row>
    <row r="60" spans="1:17" x14ac:dyDescent="0.25">
      <c r="C60" s="137" t="s">
        <v>47</v>
      </c>
      <c r="Q60" s="11"/>
    </row>
    <row r="61" spans="1:17" x14ac:dyDescent="0.25">
      <c r="C61" s="10" t="s">
        <v>118</v>
      </c>
      <c r="D61" s="10"/>
      <c r="E61" s="22">
        <v>4.5999999999999996</v>
      </c>
      <c r="F61" s="135">
        <v>2</v>
      </c>
      <c r="G61" s="57">
        <f>-F61*E61</f>
        <v>-9.1999999999999993</v>
      </c>
      <c r="H61" s="4"/>
      <c r="I61" s="19">
        <v>0.4</v>
      </c>
      <c r="J61" s="57">
        <f>-I61*E61</f>
        <v>-1.8399999999999999</v>
      </c>
      <c r="K61" s="11"/>
      <c r="L61" s="103"/>
      <c r="M61" s="11"/>
      <c r="N61" s="20">
        <f>(J61+G61)</f>
        <v>-11.04</v>
      </c>
      <c r="Q61" s="11"/>
    </row>
    <row r="62" spans="1:17" x14ac:dyDescent="0.25">
      <c r="C62" s="137" t="s">
        <v>58</v>
      </c>
      <c r="D62" s="10"/>
      <c r="E62" s="10"/>
      <c r="F62" s="10"/>
      <c r="G62" s="10"/>
      <c r="H62" s="10"/>
      <c r="I62" s="10"/>
      <c r="J62" s="10"/>
      <c r="K62" s="11"/>
      <c r="L62" s="103"/>
      <c r="M62" s="11"/>
      <c r="N62" s="20"/>
      <c r="Q62" s="11"/>
    </row>
    <row r="63" spans="1:17" x14ac:dyDescent="0.25">
      <c r="C63" s="10" t="s">
        <v>140</v>
      </c>
      <c r="D63" s="10"/>
      <c r="E63" s="22">
        <v>10</v>
      </c>
      <c r="F63" s="135">
        <v>2.5</v>
      </c>
      <c r="G63" s="57">
        <f t="shared" ref="G63:G64" si="20">-F63*E63</f>
        <v>-25</v>
      </c>
      <c r="H63" s="4"/>
      <c r="I63" s="19">
        <v>0.5</v>
      </c>
      <c r="J63" s="57">
        <f t="shared" ref="J63:J64" si="21">-I63*E63</f>
        <v>-5</v>
      </c>
      <c r="K63" s="11"/>
      <c r="L63" s="103"/>
      <c r="M63" s="11"/>
      <c r="N63" s="20">
        <f t="shared" ref="N63:N64" si="22">(J63+G63)</f>
        <v>-30</v>
      </c>
      <c r="Q63" s="11"/>
    </row>
    <row r="64" spans="1:17" x14ac:dyDescent="0.25">
      <c r="C64" s="10" t="s">
        <v>141</v>
      </c>
      <c r="D64" s="10"/>
      <c r="E64" s="22">
        <v>10</v>
      </c>
      <c r="F64" s="135">
        <v>2.5</v>
      </c>
      <c r="G64" s="57">
        <f t="shared" si="20"/>
        <v>-25</v>
      </c>
      <c r="H64" s="4"/>
      <c r="I64" s="19">
        <v>0.5</v>
      </c>
      <c r="J64" s="57">
        <f t="shared" si="21"/>
        <v>-5</v>
      </c>
      <c r="K64" s="11"/>
      <c r="L64" s="103"/>
      <c r="M64" s="11"/>
      <c r="N64" s="20">
        <f t="shared" si="22"/>
        <v>-30</v>
      </c>
      <c r="Q64" s="11"/>
    </row>
    <row r="65" spans="3:17" x14ac:dyDescent="0.25">
      <c r="C65" s="137" t="s">
        <v>66</v>
      </c>
      <c r="Q65" s="11"/>
    </row>
    <row r="66" spans="3:17" x14ac:dyDescent="0.25">
      <c r="C66" s="10" t="s">
        <v>120</v>
      </c>
      <c r="D66" s="10"/>
      <c r="E66" s="144">
        <v>9.4</v>
      </c>
      <c r="F66" s="135">
        <v>2.2000000000000002</v>
      </c>
      <c r="G66" s="57">
        <f t="shared" ref="G66:G68" si="23">-F66*E66</f>
        <v>-20.680000000000003</v>
      </c>
      <c r="H66" s="4"/>
      <c r="I66" s="135">
        <v>0.4</v>
      </c>
      <c r="J66" s="57">
        <f t="shared" ref="J66:J68" si="24">-I66*E66</f>
        <v>-3.7600000000000002</v>
      </c>
      <c r="N66" s="20">
        <f t="shared" ref="N66:N68" si="25">(J66+G66)</f>
        <v>-24.440000000000005</v>
      </c>
      <c r="Q66" s="11"/>
    </row>
    <row r="67" spans="3:17" x14ac:dyDescent="0.25">
      <c r="C67" s="10" t="s">
        <v>124</v>
      </c>
      <c r="D67" s="10"/>
      <c r="E67" s="144">
        <v>13</v>
      </c>
      <c r="F67" s="135">
        <v>2.5</v>
      </c>
      <c r="G67" s="57">
        <f t="shared" si="23"/>
        <v>-32.5</v>
      </c>
      <c r="H67" s="4"/>
      <c r="I67" s="135">
        <v>0.4</v>
      </c>
      <c r="J67" s="57">
        <f t="shared" si="24"/>
        <v>-5.2</v>
      </c>
      <c r="N67" s="20">
        <f t="shared" si="25"/>
        <v>-37.700000000000003</v>
      </c>
      <c r="Q67" s="11"/>
    </row>
    <row r="68" spans="3:17" x14ac:dyDescent="0.25">
      <c r="C68" s="10" t="s">
        <v>121</v>
      </c>
      <c r="E68" s="144">
        <v>7.2</v>
      </c>
      <c r="F68" s="135">
        <v>2.2000000000000002</v>
      </c>
      <c r="G68" s="57">
        <f t="shared" si="23"/>
        <v>-15.840000000000002</v>
      </c>
      <c r="H68" s="4"/>
      <c r="I68" s="135">
        <v>0.4</v>
      </c>
      <c r="J68" s="57">
        <f t="shared" si="24"/>
        <v>-2.8800000000000003</v>
      </c>
      <c r="N68" s="20">
        <f t="shared" si="25"/>
        <v>-18.720000000000002</v>
      </c>
      <c r="Q68" s="11"/>
    </row>
    <row r="69" spans="3:17" x14ac:dyDescent="0.25">
      <c r="C69" s="169" t="s">
        <v>80</v>
      </c>
      <c r="Q69" s="11"/>
    </row>
    <row r="70" spans="3:17" x14ac:dyDescent="0.25">
      <c r="C70" s="10" t="s">
        <v>118</v>
      </c>
      <c r="D70" s="10"/>
      <c r="E70" s="22">
        <v>0.8</v>
      </c>
      <c r="F70" s="135">
        <v>2.7</v>
      </c>
      <c r="G70" s="57">
        <f>-F70*E70</f>
        <v>-2.16</v>
      </c>
      <c r="H70" s="4"/>
      <c r="I70" s="19">
        <v>0.5</v>
      </c>
      <c r="J70" s="57">
        <f>-I70*E70</f>
        <v>-0.4</v>
      </c>
      <c r="K70" s="11"/>
      <c r="L70" s="103"/>
      <c r="M70" s="11"/>
      <c r="N70" s="20">
        <f>(J70+G70)</f>
        <v>-2.56</v>
      </c>
      <c r="O70" s="11"/>
      <c r="Q70" s="11"/>
    </row>
    <row r="71" spans="3:17" x14ac:dyDescent="0.25">
      <c r="C71" s="169" t="s">
        <v>82</v>
      </c>
      <c r="Q71" s="11"/>
    </row>
    <row r="72" spans="3:17" x14ac:dyDescent="0.25">
      <c r="C72" s="10" t="s">
        <v>120</v>
      </c>
      <c r="D72" s="10"/>
      <c r="E72" s="144">
        <v>2</v>
      </c>
      <c r="F72" s="135">
        <v>2.2000000000000002</v>
      </c>
      <c r="G72" s="57">
        <f t="shared" ref="G72" si="26">-F72*E72</f>
        <v>-4.4000000000000004</v>
      </c>
      <c r="H72" s="4"/>
      <c r="I72" s="135">
        <v>0.4</v>
      </c>
      <c r="J72" s="57">
        <f t="shared" ref="J72" si="27">-I72*E72</f>
        <v>-0.8</v>
      </c>
      <c r="K72" s="11"/>
      <c r="L72" s="103"/>
      <c r="M72" s="11"/>
      <c r="N72" s="20">
        <f t="shared" ref="N72" si="28">(J72+G72)</f>
        <v>-5.2</v>
      </c>
      <c r="O72" s="10"/>
      <c r="Q72" s="11"/>
    </row>
    <row r="73" spans="3:17" x14ac:dyDescent="0.25">
      <c r="Q73" s="11"/>
    </row>
    <row r="74" spans="3:17" x14ac:dyDescent="0.25">
      <c r="Q74" s="11"/>
    </row>
    <row r="75" spans="3:17" x14ac:dyDescent="0.25">
      <c r="Q75" s="11"/>
    </row>
  </sheetData>
  <mergeCells count="1">
    <mergeCell ref="E31:P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99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20.100000000000001" customHeight="1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-0.75</v>
      </c>
      <c r="K5" s="11"/>
      <c r="L5" s="11"/>
      <c r="M5" s="11"/>
      <c r="N5" s="13">
        <f>(J5+G5)</f>
        <v>-0.75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f>-0.1-0.211744</f>
        <v>-0.31174400000000002</v>
      </c>
      <c r="K6" s="11"/>
      <c r="L6" s="11"/>
      <c r="M6" s="11"/>
      <c r="N6" s="153">
        <f>J6</f>
        <v>-0.31174400000000002</v>
      </c>
      <c r="O6" s="12"/>
      <c r="P6" s="17"/>
      <c r="Q6" s="17"/>
    </row>
    <row r="7" spans="2:17" x14ac:dyDescent="0.2">
      <c r="C7" s="9" t="s">
        <v>90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91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4">
        <v>-0.1</v>
      </c>
      <c r="K11" s="11"/>
      <c r="L11" s="11"/>
      <c r="M11" s="11"/>
      <c r="N11" s="143">
        <f>(J11+G11)</f>
        <v>-0.1</v>
      </c>
      <c r="O11" s="12"/>
      <c r="P11" s="17"/>
      <c r="Q11" s="17"/>
    </row>
    <row r="12" spans="2:17" ht="15" customHeight="1" x14ac:dyDescent="0.2">
      <c r="B12" s="8"/>
      <c r="C12" s="10" t="s">
        <v>45</v>
      </c>
      <c r="D12" s="10"/>
      <c r="E12" s="174">
        <v>3.0235500000000002</v>
      </c>
      <c r="F12" s="166">
        <v>2.0150000000000001</v>
      </c>
      <c r="G12" s="57">
        <f>-F12*E12</f>
        <v>-6.092453250000001</v>
      </c>
      <c r="H12" s="4"/>
      <c r="I12" s="12"/>
      <c r="J12" s="12"/>
      <c r="K12" s="11"/>
      <c r="L12" s="103"/>
      <c r="M12" s="11"/>
      <c r="N12" s="143">
        <f t="shared" ref="N12" si="2">(J12+G12+L12)</f>
        <v>-6.092453250000001</v>
      </c>
      <c r="O12" s="10"/>
      <c r="P12" s="21"/>
      <c r="Q12" s="11"/>
    </row>
    <row r="13" spans="2:17" x14ac:dyDescent="0.2">
      <c r="C13" s="10"/>
      <c r="D13" s="10"/>
      <c r="E13" s="119"/>
      <c r="F13" s="119"/>
      <c r="G13" s="121"/>
      <c r="H13" s="122"/>
      <c r="I13" s="12"/>
      <c r="J13" s="12"/>
      <c r="K13" s="11"/>
      <c r="L13" s="11"/>
      <c r="M13" s="11"/>
      <c r="N13" s="11"/>
      <c r="O13" s="12"/>
      <c r="P13" s="17"/>
      <c r="Q13" s="17"/>
    </row>
    <row r="14" spans="2:17" ht="20.100000000000001" customHeight="1" x14ac:dyDescent="0.25">
      <c r="C14" s="127"/>
      <c r="D14" s="127"/>
      <c r="P14" s="147" t="s">
        <v>57</v>
      </c>
    </row>
    <row r="15" spans="2:17" ht="15" customHeight="1" x14ac:dyDescent="0.25">
      <c r="C15" s="127"/>
      <c r="D15" s="127"/>
      <c r="N15" s="146" t="s">
        <v>55</v>
      </c>
      <c r="P15" s="136">
        <v>66.794352000000003</v>
      </c>
    </row>
    <row r="16" spans="2:17" ht="20.100000000000001" customHeight="1" x14ac:dyDescent="0.25">
      <c r="C16" s="131" t="s">
        <v>21</v>
      </c>
      <c r="D16" s="127"/>
    </row>
    <row r="17" spans="1:18" ht="15" customHeight="1" x14ac:dyDescent="0.25">
      <c r="C17" s="127"/>
      <c r="D17" s="127"/>
      <c r="E17" s="17" t="s">
        <v>41</v>
      </c>
      <c r="F17" s="17" t="s">
        <v>5</v>
      </c>
      <c r="G17" s="17" t="s">
        <v>0</v>
      </c>
      <c r="H17" s="17"/>
      <c r="I17" s="17" t="s">
        <v>6</v>
      </c>
      <c r="J17" s="17" t="s">
        <v>10</v>
      </c>
    </row>
    <row r="18" spans="1:18" ht="15" customHeight="1" x14ac:dyDescent="0.25">
      <c r="C18" s="154" t="s">
        <v>84</v>
      </c>
      <c r="D18" s="127"/>
      <c r="E18" s="17"/>
      <c r="F18" s="17"/>
      <c r="G18" s="17"/>
      <c r="H18" s="17"/>
      <c r="I18" s="17"/>
      <c r="J18" s="17"/>
      <c r="L18" s="167">
        <v>-0.83499999999999996</v>
      </c>
      <c r="N18" s="143">
        <f t="shared" ref="N18:N22" si="3">(J18+G18+L18)</f>
        <v>-0.83499999999999996</v>
      </c>
      <c r="R18" s="6" t="s">
        <v>83</v>
      </c>
    </row>
    <row r="19" spans="1:18" ht="15" customHeight="1" x14ac:dyDescent="0.2">
      <c r="B19" s="8"/>
      <c r="C19" s="154" t="s">
        <v>97</v>
      </c>
      <c r="D19" s="10"/>
      <c r="E19" s="17"/>
      <c r="F19" s="17"/>
      <c r="G19" s="17"/>
      <c r="H19" s="4"/>
      <c r="I19" s="135">
        <v>0.4</v>
      </c>
      <c r="J19" s="178">
        <f>-I19*E10</f>
        <v>-0.46376000000000001</v>
      </c>
      <c r="K19" s="11"/>
      <c r="L19" s="103"/>
      <c r="M19" s="11"/>
      <c r="N19" s="143">
        <f t="shared" si="3"/>
        <v>-0.46376000000000001</v>
      </c>
      <c r="O19" s="9"/>
      <c r="P19" s="21"/>
      <c r="Q19" s="11"/>
    </row>
    <row r="20" spans="1:18" ht="15" customHeight="1" x14ac:dyDescent="0.2">
      <c r="B20" s="8"/>
      <c r="C20" s="155" t="s">
        <v>16</v>
      </c>
      <c r="D20" s="11"/>
      <c r="E20" s="17"/>
      <c r="F20" s="17"/>
      <c r="G20" s="9"/>
      <c r="H20" s="9"/>
      <c r="I20" s="9"/>
      <c r="J20" s="180">
        <f>-0.636-J6</f>
        <v>-0.32425599999999999</v>
      </c>
      <c r="K20" s="9"/>
      <c r="L20" s="9"/>
      <c r="M20" s="9"/>
      <c r="N20" s="143">
        <f t="shared" si="3"/>
        <v>-0.32425599999999999</v>
      </c>
      <c r="O20" s="9"/>
      <c r="P20" s="21"/>
      <c r="Q20" s="11"/>
    </row>
    <row r="21" spans="1:18" ht="15" customHeight="1" x14ac:dyDescent="0.2">
      <c r="B21" s="8"/>
      <c r="C21" s="156" t="s">
        <v>62</v>
      </c>
      <c r="D21" s="9"/>
      <c r="E21" s="9"/>
      <c r="F21" s="9"/>
      <c r="G21" s="9"/>
      <c r="H21" s="4"/>
      <c r="I21" s="120"/>
      <c r="J21" s="180">
        <f>-1.71638-J5</f>
        <v>-0.96638000000000002</v>
      </c>
      <c r="K21" s="11"/>
      <c r="L21" s="11"/>
      <c r="M21" s="11"/>
      <c r="N21" s="143">
        <f t="shared" si="3"/>
        <v>-0.96638000000000002</v>
      </c>
      <c r="O21" s="9"/>
      <c r="P21" s="21"/>
      <c r="Q21" s="11"/>
    </row>
    <row r="22" spans="1:18" ht="15" customHeight="1" x14ac:dyDescent="0.2">
      <c r="B22" s="8"/>
      <c r="C22" s="156" t="s">
        <v>92</v>
      </c>
      <c r="D22" s="9"/>
      <c r="E22" s="119"/>
      <c r="F22" s="105"/>
      <c r="G22" s="139"/>
      <c r="H22" s="4"/>
      <c r="I22" s="19">
        <v>0.3</v>
      </c>
      <c r="J22" s="179">
        <f>(-I22*(E22+E7))-J11</f>
        <v>-3.1229360000000002</v>
      </c>
      <c r="K22" s="11"/>
      <c r="L22" s="11"/>
      <c r="M22" s="11"/>
      <c r="N22" s="143">
        <f t="shared" si="3"/>
        <v>-3.1229360000000002</v>
      </c>
      <c r="O22" s="9"/>
      <c r="P22" s="21"/>
      <c r="Q22" s="11"/>
    </row>
    <row r="23" spans="1:18" ht="15" customHeight="1" x14ac:dyDescent="0.2">
      <c r="B23" s="8"/>
      <c r="C23" s="154" t="s">
        <v>91</v>
      </c>
      <c r="D23" s="10"/>
      <c r="E23" s="104"/>
      <c r="F23" s="120"/>
      <c r="G23" s="57"/>
      <c r="H23" s="4"/>
      <c r="I23" s="120"/>
      <c r="J23" s="57"/>
      <c r="K23" s="11"/>
      <c r="L23" s="157">
        <f>-2.537446-L8</f>
        <v>-2.2837000000000001</v>
      </c>
      <c r="M23" s="11"/>
      <c r="N23" s="143">
        <f>(J23+G23+L23)</f>
        <v>-2.2837000000000001</v>
      </c>
      <c r="O23" s="9"/>
      <c r="P23" s="21"/>
      <c r="Q23" s="11"/>
    </row>
    <row r="24" spans="1:18" ht="15" customHeight="1" x14ac:dyDescent="0.2">
      <c r="B24" s="8"/>
      <c r="C24" s="155" t="s">
        <v>96</v>
      </c>
      <c r="D24" s="11"/>
      <c r="E24" s="28">
        <v>1.48</v>
      </c>
      <c r="F24" s="135">
        <v>2.2000000000000002</v>
      </c>
      <c r="G24" s="84">
        <f>-F24*E24</f>
        <v>-3.2560000000000002</v>
      </c>
      <c r="H24" s="11"/>
      <c r="I24" s="29">
        <v>0.35</v>
      </c>
      <c r="J24" s="57">
        <f>-I24*E24</f>
        <v>-0.51800000000000002</v>
      </c>
      <c r="K24" s="9"/>
      <c r="L24" s="9"/>
      <c r="M24" s="9"/>
      <c r="N24" s="143">
        <f t="shared" ref="N24:N27" si="4">(J24+G24+L24)</f>
        <v>-3.774</v>
      </c>
      <c r="O24" s="9"/>
      <c r="P24" s="21"/>
      <c r="Q24" s="11"/>
    </row>
    <row r="25" spans="1:18" ht="15" customHeight="1" x14ac:dyDescent="0.2">
      <c r="B25" s="8"/>
      <c r="C25" s="154" t="s">
        <v>95</v>
      </c>
      <c r="D25" s="10"/>
      <c r="E25" s="145">
        <v>0.8</v>
      </c>
      <c r="F25" s="135">
        <v>1.9</v>
      </c>
      <c r="G25" s="57">
        <f>-F25*E25</f>
        <v>-1.52</v>
      </c>
      <c r="H25" s="4"/>
      <c r="I25" s="135">
        <v>0.4</v>
      </c>
      <c r="J25" s="177">
        <f>-I25*E25</f>
        <v>-0.32000000000000006</v>
      </c>
      <c r="K25" s="11"/>
      <c r="L25" s="103"/>
      <c r="M25" s="11"/>
      <c r="N25" s="143">
        <f t="shared" si="4"/>
        <v>-1.84</v>
      </c>
      <c r="O25" s="9"/>
      <c r="P25" s="21"/>
      <c r="Q25" s="11"/>
    </row>
    <row r="26" spans="1:18" ht="15" customHeight="1" x14ac:dyDescent="0.2">
      <c r="B26" s="8"/>
      <c r="C26" s="154" t="s">
        <v>93</v>
      </c>
      <c r="D26" s="10"/>
      <c r="E26" s="57"/>
      <c r="F26" s="57"/>
      <c r="G26" s="57"/>
      <c r="H26" s="4"/>
      <c r="I26" s="135">
        <v>0.4</v>
      </c>
      <c r="J26" s="177">
        <f>-I26*E9</f>
        <v>-0.96530000000000005</v>
      </c>
      <c r="K26" s="11"/>
      <c r="L26" s="103"/>
      <c r="M26" s="11"/>
      <c r="N26" s="143">
        <f t="shared" si="4"/>
        <v>-0.96530000000000005</v>
      </c>
      <c r="O26" s="9"/>
      <c r="P26" s="21"/>
      <c r="Q26" s="11"/>
    </row>
    <row r="27" spans="1:18" ht="15" customHeight="1" x14ac:dyDescent="0.2">
      <c r="B27" s="8"/>
      <c r="C27" s="10" t="s">
        <v>94</v>
      </c>
      <c r="D27" s="10"/>
      <c r="E27" s="57"/>
      <c r="F27" s="57"/>
      <c r="G27" s="57"/>
      <c r="H27" s="4"/>
      <c r="I27" s="19">
        <v>0.4</v>
      </c>
      <c r="J27" s="183">
        <f>-I27*E12</f>
        <v>-1.2094200000000002</v>
      </c>
      <c r="K27" s="11"/>
      <c r="L27" s="103"/>
      <c r="M27" s="11"/>
      <c r="N27" s="143">
        <f t="shared" si="4"/>
        <v>-1.2094200000000002</v>
      </c>
      <c r="O27" s="10"/>
      <c r="P27" s="21"/>
      <c r="Q27" s="11"/>
    </row>
    <row r="28" spans="1:18" ht="15" customHeight="1" x14ac:dyDescent="0.2">
      <c r="B28" s="8"/>
      <c r="C28" s="162" t="s">
        <v>100</v>
      </c>
      <c r="D28" s="11"/>
      <c r="E28" s="173">
        <v>2</v>
      </c>
      <c r="F28" s="184">
        <f>((0.75*2.2)+(0.75*2.49)+(0.5*1.87))/2</f>
        <v>2.2262500000000003</v>
      </c>
      <c r="G28" s="84">
        <f>-F28*E28</f>
        <v>-4.4525000000000006</v>
      </c>
      <c r="H28" s="11"/>
      <c r="K28" s="9"/>
      <c r="L28" s="9"/>
      <c r="M28" s="9"/>
      <c r="N28" s="185">
        <f t="shared" ref="N28" si="5">(J28+G28+L28)</f>
        <v>-4.4525000000000006</v>
      </c>
      <c r="O28" s="10"/>
      <c r="P28" s="21"/>
      <c r="Q28" s="11"/>
    </row>
    <row r="29" spans="1:18" ht="15.95" thickBot="1" x14ac:dyDescent="0.25">
      <c r="A29" s="6"/>
      <c r="B29" s="6"/>
      <c r="N29" s="149">
        <f>SUM(N18:N28)</f>
        <v>-20.237251999999998</v>
      </c>
      <c r="O29" s="9"/>
      <c r="P29" s="129">
        <f>P15+N29</f>
        <v>46.557100000000005</v>
      </c>
      <c r="Q29" s="11"/>
      <c r="R29" s="67" t="s">
        <v>31</v>
      </c>
    </row>
    <row r="30" spans="1:18" x14ac:dyDescent="0.2">
      <c r="Q30" s="11"/>
    </row>
    <row r="31" spans="1:18" ht="21" x14ac:dyDescent="0.25">
      <c r="E31" s="209" t="s">
        <v>56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11"/>
    </row>
    <row r="32" spans="1:18" ht="15" customHeight="1" x14ac:dyDescent="0.2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1"/>
    </row>
    <row r="33" spans="1:18" x14ac:dyDescent="0.2">
      <c r="B33" s="9"/>
      <c r="C33" s="130"/>
      <c r="D33" s="130"/>
      <c r="E33" s="17" t="s">
        <v>4</v>
      </c>
      <c r="F33" s="17" t="s">
        <v>5</v>
      </c>
      <c r="G33" s="17" t="s">
        <v>0</v>
      </c>
      <c r="H33" s="17"/>
      <c r="I33" s="17" t="s">
        <v>6</v>
      </c>
      <c r="J33" s="17" t="s">
        <v>10</v>
      </c>
      <c r="K33" s="9"/>
      <c r="L33" s="36" t="s">
        <v>42</v>
      </c>
      <c r="M33" s="9"/>
      <c r="N33" s="36" t="s">
        <v>26</v>
      </c>
      <c r="O33" s="9"/>
      <c r="P33" s="132" t="s">
        <v>2</v>
      </c>
      <c r="Q33" s="11"/>
    </row>
    <row r="34" spans="1:18" ht="15" customHeight="1" x14ac:dyDescent="0.2">
      <c r="B34" s="9"/>
      <c r="C34" s="130"/>
      <c r="D34" s="130"/>
      <c r="E34" s="17"/>
      <c r="F34" s="17"/>
      <c r="G34" s="17"/>
      <c r="H34" s="17"/>
      <c r="I34" s="17"/>
      <c r="J34" s="17"/>
      <c r="K34" s="9"/>
      <c r="L34" s="36"/>
      <c r="M34" s="9"/>
      <c r="N34" s="36"/>
      <c r="O34" s="9"/>
      <c r="P34" s="132"/>
      <c r="Q34" s="11"/>
    </row>
    <row r="35" spans="1:18" ht="20.100000000000001" customHeight="1" x14ac:dyDescent="0.25">
      <c r="B35" s="9"/>
      <c r="C35" s="131" t="s">
        <v>48</v>
      </c>
      <c r="D35" s="131"/>
      <c r="E35" s="17"/>
      <c r="F35" s="17"/>
      <c r="G35" s="17"/>
      <c r="H35" s="17"/>
      <c r="I35" s="17"/>
      <c r="J35" s="17"/>
      <c r="K35" s="9"/>
      <c r="L35" s="36"/>
      <c r="M35" s="9"/>
      <c r="N35" s="36"/>
      <c r="O35" s="9"/>
      <c r="P35" s="132"/>
      <c r="Q35" s="11"/>
    </row>
    <row r="36" spans="1:18" x14ac:dyDescent="0.2">
      <c r="B36" s="6"/>
      <c r="C36" s="10" t="s">
        <v>119</v>
      </c>
      <c r="D36" s="10"/>
      <c r="E36" s="144">
        <v>3.6</v>
      </c>
      <c r="F36" s="135">
        <v>2.2000000000000002</v>
      </c>
      <c r="G36" s="57">
        <f t="shared" ref="G36" si="6">-F36*E36</f>
        <v>-7.9200000000000008</v>
      </c>
      <c r="H36" s="4"/>
      <c r="I36" s="135">
        <v>0.4</v>
      </c>
      <c r="J36" s="57">
        <f t="shared" ref="J36" si="7">-I36*E36</f>
        <v>-1.4400000000000002</v>
      </c>
      <c r="K36" s="11"/>
      <c r="L36" s="103"/>
      <c r="M36" s="11"/>
      <c r="N36" s="20">
        <f t="shared" ref="N36" si="8">(J36+G36)</f>
        <v>-9.3600000000000012</v>
      </c>
      <c r="O36" s="10"/>
      <c r="P36" s="133">
        <f>P29+N36</f>
        <v>37.197100000000006</v>
      </c>
      <c r="Q36" s="11"/>
    </row>
    <row r="37" spans="1:18" x14ac:dyDescent="0.25">
      <c r="B37" s="6"/>
      <c r="C37" s="10" t="s">
        <v>121</v>
      </c>
      <c r="D37" s="10"/>
      <c r="E37" s="145">
        <v>3.02</v>
      </c>
      <c r="F37" s="135">
        <v>2.2000000000000002</v>
      </c>
      <c r="G37" s="57">
        <f>-F37*E37</f>
        <v>-6.644000000000001</v>
      </c>
      <c r="H37" s="4"/>
      <c r="I37" s="19">
        <v>0.35</v>
      </c>
      <c r="J37" s="57">
        <f>-I37*E37</f>
        <v>-1.0569999999999999</v>
      </c>
      <c r="K37" s="11"/>
      <c r="L37" s="103"/>
      <c r="M37" s="11"/>
      <c r="N37" s="20">
        <f>(J37+G37)</f>
        <v>-7.7010000000000005</v>
      </c>
      <c r="O37" s="10"/>
      <c r="P37" s="133">
        <f t="shared" ref="P37:P39" si="9">P36+N37</f>
        <v>29.496100000000006</v>
      </c>
      <c r="Q37" s="11"/>
      <c r="R37" s="6"/>
    </row>
    <row r="38" spans="1:18" ht="15.95" thickBot="1" x14ac:dyDescent="0.25">
      <c r="C38" s="10" t="s">
        <v>122</v>
      </c>
      <c r="E38" s="182">
        <v>1.04</v>
      </c>
      <c r="F38" s="135">
        <v>1.9</v>
      </c>
      <c r="G38" s="57">
        <f>-F38*E38</f>
        <v>-1.976</v>
      </c>
      <c r="H38" s="4"/>
      <c r="I38" s="19">
        <v>0.35</v>
      </c>
      <c r="J38" s="57">
        <f>-I38*E38</f>
        <v>-0.36399999999999999</v>
      </c>
      <c r="K38" s="11"/>
      <c r="L38" s="103"/>
      <c r="M38" s="11"/>
      <c r="N38" s="20">
        <f>(J38+G38)</f>
        <v>-2.34</v>
      </c>
      <c r="O38" s="10"/>
      <c r="P38" s="133">
        <f t="shared" si="9"/>
        <v>27.156100000000006</v>
      </c>
      <c r="R38" s="6"/>
    </row>
    <row r="39" spans="1:18" ht="15.95" thickBot="1" x14ac:dyDescent="0.25">
      <c r="C39" s="10" t="s">
        <v>123</v>
      </c>
      <c r="E39" s="182">
        <v>1.2150000000000001</v>
      </c>
      <c r="F39" s="135">
        <v>1.9</v>
      </c>
      <c r="G39" s="57">
        <f>-F39*E39</f>
        <v>-2.3085</v>
      </c>
      <c r="H39" s="4"/>
      <c r="I39" s="19">
        <v>0.35</v>
      </c>
      <c r="J39" s="57">
        <f>-I39*E39</f>
        <v>-0.42525000000000002</v>
      </c>
      <c r="K39" s="11"/>
      <c r="L39" s="103"/>
      <c r="M39" s="11"/>
      <c r="N39" s="20">
        <f>(J39+G39)</f>
        <v>-2.7337500000000001</v>
      </c>
      <c r="O39" s="10"/>
      <c r="P39" s="159">
        <f t="shared" si="9"/>
        <v>24.422350000000005</v>
      </c>
      <c r="R39" s="164" t="s">
        <v>88</v>
      </c>
    </row>
    <row r="40" spans="1:18" ht="15.95" thickBot="1" x14ac:dyDescent="0.25">
      <c r="A40" s="6"/>
      <c r="B40" s="6"/>
      <c r="C40" s="10"/>
      <c r="D40" s="10"/>
      <c r="E40" s="104"/>
      <c r="F40" s="120"/>
      <c r="G40" s="124"/>
      <c r="H40" s="122"/>
      <c r="I40" s="120"/>
      <c r="J40" s="124"/>
      <c r="K40" s="10"/>
      <c r="L40" s="125"/>
      <c r="M40" s="10"/>
      <c r="N40" s="126">
        <f>SUM(N36:N39)</f>
        <v>-22.13475</v>
      </c>
      <c r="O40" s="10"/>
      <c r="P40" s="133"/>
      <c r="Q40" s="11"/>
    </row>
    <row r="41" spans="1:18" ht="18.95" x14ac:dyDescent="0.25">
      <c r="A41" s="6"/>
      <c r="B41" s="6"/>
      <c r="C41" s="131" t="s">
        <v>75</v>
      </c>
      <c r="D41" s="134"/>
      <c r="E41" s="104"/>
      <c r="F41" s="120"/>
      <c r="G41" s="124"/>
      <c r="H41" s="122"/>
      <c r="I41" s="120"/>
      <c r="J41" s="124"/>
      <c r="K41" s="10"/>
      <c r="L41" s="125"/>
      <c r="M41" s="10"/>
      <c r="N41" s="20"/>
      <c r="O41" s="10"/>
      <c r="P41" s="133"/>
      <c r="Q41" s="11"/>
    </row>
    <row r="42" spans="1:18" x14ac:dyDescent="0.2">
      <c r="A42" s="6"/>
      <c r="B42" s="6"/>
      <c r="C42" s="10" t="s">
        <v>128</v>
      </c>
      <c r="D42" s="10"/>
      <c r="E42" s="22">
        <v>8</v>
      </c>
      <c r="F42" s="135">
        <v>2.5</v>
      </c>
      <c r="G42" s="57">
        <f>-F42*E42</f>
        <v>-20</v>
      </c>
      <c r="H42" s="4"/>
      <c r="I42" s="19">
        <v>0.5</v>
      </c>
      <c r="J42" s="57">
        <f>-I42*E42</f>
        <v>-4</v>
      </c>
      <c r="K42" s="11"/>
      <c r="L42" s="103"/>
      <c r="M42" s="11"/>
      <c r="N42" s="20">
        <f>(J42+G42)</f>
        <v>-24</v>
      </c>
      <c r="O42" s="10"/>
      <c r="P42" s="133">
        <f>P39+N42</f>
        <v>0.42235000000000511</v>
      </c>
      <c r="Q42" s="11"/>
    </row>
    <row r="43" spans="1:18" x14ac:dyDescent="0.2">
      <c r="C43" s="10" t="s">
        <v>123</v>
      </c>
      <c r="E43" s="144">
        <v>5.3</v>
      </c>
      <c r="F43" s="135">
        <v>2</v>
      </c>
      <c r="G43" s="57">
        <f t="shared" ref="G43:G46" si="10">-F43*E43</f>
        <v>-10.6</v>
      </c>
      <c r="H43" s="4"/>
      <c r="I43" s="135">
        <v>0.4</v>
      </c>
      <c r="J43" s="57">
        <f t="shared" ref="J43:J46" si="11">-I43*E43</f>
        <v>-2.12</v>
      </c>
      <c r="K43" s="11"/>
      <c r="L43" s="103"/>
      <c r="M43" s="11"/>
      <c r="N43" s="20">
        <f t="shared" ref="N43:N46" si="12">(J43+G43)</f>
        <v>-12.719999999999999</v>
      </c>
      <c r="O43" s="10"/>
      <c r="P43" s="133">
        <f>P42+N43</f>
        <v>-12.297649999999994</v>
      </c>
    </row>
    <row r="44" spans="1:18" x14ac:dyDescent="0.2">
      <c r="C44" s="10" t="s">
        <v>123</v>
      </c>
      <c r="E44" s="144">
        <v>3.5</v>
      </c>
      <c r="F44" s="135">
        <v>2.5</v>
      </c>
      <c r="G44" s="57">
        <f t="shared" si="10"/>
        <v>-8.75</v>
      </c>
      <c r="H44" s="4"/>
      <c r="I44" s="135">
        <v>0.4</v>
      </c>
      <c r="J44" s="57">
        <f t="shared" si="11"/>
        <v>-1.4000000000000001</v>
      </c>
      <c r="K44" s="11"/>
      <c r="L44" s="103"/>
      <c r="M44" s="11"/>
      <c r="N44" s="20">
        <f t="shared" si="12"/>
        <v>-10.15</v>
      </c>
      <c r="O44" s="10"/>
      <c r="P44" s="133">
        <f>P43+N44</f>
        <v>-22.447649999999996</v>
      </c>
    </row>
    <row r="45" spans="1:18" x14ac:dyDescent="0.2">
      <c r="A45" s="6"/>
      <c r="B45" s="6"/>
      <c r="C45" s="10" t="s">
        <v>129</v>
      </c>
      <c r="D45" s="10"/>
      <c r="E45" s="22">
        <v>9.5</v>
      </c>
      <c r="F45" s="135">
        <v>2.5</v>
      </c>
      <c r="G45" s="57">
        <f>-F45*E45</f>
        <v>-23.75</v>
      </c>
      <c r="H45" s="4"/>
      <c r="I45" s="19">
        <v>0.5</v>
      </c>
      <c r="J45" s="57">
        <f>-I45*E45</f>
        <v>-4.75</v>
      </c>
      <c r="K45" s="11"/>
      <c r="L45" s="103"/>
      <c r="M45" s="11"/>
      <c r="N45" s="20">
        <f t="shared" si="12"/>
        <v>-28.5</v>
      </c>
      <c r="O45" s="10"/>
      <c r="P45" s="133">
        <f t="shared" ref="P45:P46" si="13">P44+N45</f>
        <v>-50.947649999999996</v>
      </c>
      <c r="Q45" s="11"/>
    </row>
    <row r="46" spans="1:18" x14ac:dyDescent="0.2">
      <c r="B46" s="6"/>
      <c r="C46" s="10" t="s">
        <v>130</v>
      </c>
      <c r="D46" s="10"/>
      <c r="E46" s="22">
        <v>11</v>
      </c>
      <c r="F46" s="135">
        <v>2.5</v>
      </c>
      <c r="G46" s="57">
        <f t="shared" si="10"/>
        <v>-27.5</v>
      </c>
      <c r="H46" s="4"/>
      <c r="I46" s="19">
        <v>0.35</v>
      </c>
      <c r="J46" s="57">
        <f t="shared" si="11"/>
        <v>-3.8499999999999996</v>
      </c>
      <c r="K46" s="11"/>
      <c r="L46" s="103"/>
      <c r="M46" s="11"/>
      <c r="N46" s="20">
        <f t="shared" si="12"/>
        <v>-31.35</v>
      </c>
      <c r="O46" s="10"/>
      <c r="P46" s="133">
        <f t="shared" si="13"/>
        <v>-82.297650000000004</v>
      </c>
      <c r="Q46" s="11"/>
    </row>
    <row r="47" spans="1:18" ht="15.95" thickBot="1" x14ac:dyDescent="0.25">
      <c r="B47" s="6"/>
      <c r="C47" s="9"/>
      <c r="D47" s="9"/>
      <c r="E47" s="9"/>
      <c r="F47" s="9"/>
      <c r="G47" s="124"/>
      <c r="H47" s="9"/>
      <c r="I47" s="9"/>
      <c r="J47" s="124"/>
      <c r="K47" s="9"/>
      <c r="L47" s="125"/>
      <c r="M47" s="9"/>
      <c r="N47" s="126">
        <f>SUM(N42:N46)</f>
        <v>-106.72</v>
      </c>
      <c r="O47" s="10"/>
      <c r="P47" s="133"/>
      <c r="Q47" s="11"/>
    </row>
    <row r="48" spans="1:18" ht="18.95" x14ac:dyDescent="0.25">
      <c r="A48" s="6"/>
      <c r="B48" s="6"/>
      <c r="C48" s="131" t="s">
        <v>76</v>
      </c>
      <c r="D48" s="134"/>
      <c r="E48" s="104"/>
      <c r="F48" s="120"/>
      <c r="G48" s="124"/>
      <c r="H48" s="122"/>
      <c r="I48" s="120"/>
      <c r="J48" s="124"/>
      <c r="K48" s="10"/>
      <c r="L48" s="125"/>
      <c r="M48" s="10"/>
      <c r="N48" s="20"/>
      <c r="O48" s="10"/>
      <c r="P48" s="133"/>
      <c r="Q48" s="11"/>
    </row>
    <row r="49" spans="1:17" x14ac:dyDescent="0.2">
      <c r="A49" s="6"/>
      <c r="B49" s="6"/>
      <c r="C49" s="10" t="s">
        <v>125</v>
      </c>
      <c r="D49" s="10"/>
      <c r="E49" s="144">
        <v>5</v>
      </c>
      <c r="F49" s="135">
        <v>2.2000000000000002</v>
      </c>
      <c r="G49" s="57">
        <f t="shared" ref="G49:G52" si="14">-F49*E49</f>
        <v>-11</v>
      </c>
      <c r="H49" s="4"/>
      <c r="I49" s="135">
        <v>0.4</v>
      </c>
      <c r="J49" s="57">
        <f t="shared" ref="J49:J52" si="15">-I49*E49</f>
        <v>-2</v>
      </c>
      <c r="K49" s="11"/>
      <c r="L49" s="103"/>
      <c r="M49" s="11"/>
      <c r="N49" s="20">
        <f t="shared" ref="N49:N53" si="16">(J49+G49)</f>
        <v>-13</v>
      </c>
      <c r="O49" s="10"/>
      <c r="P49" s="133">
        <f>P46+N49</f>
        <v>-95.297650000000004</v>
      </c>
      <c r="Q49" s="11"/>
    </row>
    <row r="50" spans="1:17" x14ac:dyDescent="0.2">
      <c r="A50" s="6"/>
      <c r="B50" s="6"/>
      <c r="C50" s="10" t="s">
        <v>125</v>
      </c>
      <c r="D50" s="10"/>
      <c r="E50" s="144">
        <v>4</v>
      </c>
      <c r="F50" s="135">
        <v>2</v>
      </c>
      <c r="G50" s="57">
        <f t="shared" si="14"/>
        <v>-8</v>
      </c>
      <c r="H50" s="4"/>
      <c r="I50" s="135">
        <v>0.4</v>
      </c>
      <c r="J50" s="57">
        <f t="shared" si="15"/>
        <v>-1.6</v>
      </c>
      <c r="K50" s="11"/>
      <c r="L50" s="103"/>
      <c r="M50" s="11"/>
      <c r="N50" s="20">
        <f t="shared" si="16"/>
        <v>-9.6</v>
      </c>
      <c r="O50" s="10"/>
      <c r="P50" s="133">
        <f>P49+N50</f>
        <v>-104.89765</v>
      </c>
      <c r="Q50" s="11"/>
    </row>
    <row r="51" spans="1:17" x14ac:dyDescent="0.2">
      <c r="A51" s="6"/>
      <c r="B51" s="6"/>
      <c r="C51" s="10" t="s">
        <v>125</v>
      </c>
      <c r="D51" s="10"/>
      <c r="E51" s="144">
        <v>4.5</v>
      </c>
      <c r="F51" s="135">
        <v>2.2000000000000002</v>
      </c>
      <c r="G51" s="57">
        <f t="shared" si="14"/>
        <v>-9.9</v>
      </c>
      <c r="H51" s="4"/>
      <c r="I51" s="135">
        <v>0.4</v>
      </c>
      <c r="J51" s="57">
        <f t="shared" si="15"/>
        <v>-1.8</v>
      </c>
      <c r="K51" s="11"/>
      <c r="L51" s="103"/>
      <c r="M51" s="11"/>
      <c r="N51" s="20">
        <f t="shared" si="16"/>
        <v>-11.700000000000001</v>
      </c>
      <c r="O51" s="10"/>
      <c r="P51" s="133">
        <f>P50+N51</f>
        <v>-116.59765</v>
      </c>
      <c r="Q51" s="11"/>
    </row>
    <row r="52" spans="1:17" x14ac:dyDescent="0.2">
      <c r="A52" s="6"/>
      <c r="B52" s="6"/>
      <c r="C52" s="10" t="s">
        <v>127</v>
      </c>
      <c r="D52" s="10"/>
      <c r="E52" s="144">
        <v>3</v>
      </c>
      <c r="F52" s="135">
        <v>2.2000000000000002</v>
      </c>
      <c r="G52" s="57">
        <f t="shared" si="14"/>
        <v>-6.6000000000000005</v>
      </c>
      <c r="H52" s="4"/>
      <c r="I52" s="135">
        <v>0.4</v>
      </c>
      <c r="J52" s="57">
        <f t="shared" si="15"/>
        <v>-1.2000000000000002</v>
      </c>
      <c r="K52" s="11"/>
      <c r="L52" s="103"/>
      <c r="M52" s="11"/>
      <c r="N52" s="20">
        <f t="shared" si="16"/>
        <v>-7.8000000000000007</v>
      </c>
      <c r="O52" s="10"/>
      <c r="P52" s="133">
        <f t="shared" ref="P52:P53" si="17">P51+N52</f>
        <v>-124.39765</v>
      </c>
      <c r="Q52" s="11"/>
    </row>
    <row r="53" spans="1:17" x14ac:dyDescent="0.2">
      <c r="A53" s="6"/>
      <c r="B53" s="6"/>
      <c r="C53" s="10" t="s">
        <v>125</v>
      </c>
      <c r="D53" s="10"/>
      <c r="E53" s="22">
        <v>10</v>
      </c>
      <c r="F53" s="135">
        <v>2.5</v>
      </c>
      <c r="G53" s="57">
        <f>-F53*E53</f>
        <v>-25</v>
      </c>
      <c r="H53" s="4"/>
      <c r="I53" s="19">
        <v>0.5</v>
      </c>
      <c r="J53" s="57">
        <f>-I53*E53</f>
        <v>-5</v>
      </c>
      <c r="K53" s="11"/>
      <c r="L53" s="103"/>
      <c r="M53" s="11"/>
      <c r="N53" s="20">
        <f t="shared" si="16"/>
        <v>-30</v>
      </c>
      <c r="O53" s="10"/>
      <c r="P53" s="133">
        <f t="shared" si="17"/>
        <v>-154.39765</v>
      </c>
      <c r="Q53" s="11"/>
    </row>
    <row r="54" spans="1:17" ht="15.95" thickBot="1" x14ac:dyDescent="0.25">
      <c r="A54" s="6"/>
      <c r="B54" s="6"/>
      <c r="C54" s="10"/>
      <c r="D54" s="10"/>
      <c r="E54" s="10"/>
      <c r="F54" s="10"/>
      <c r="G54" s="10"/>
      <c r="H54" s="10"/>
      <c r="I54" s="10"/>
      <c r="J54" s="10"/>
      <c r="K54" s="11"/>
      <c r="L54" s="103"/>
      <c r="M54" s="11"/>
      <c r="N54" s="126">
        <f>SUM(N49:N53)</f>
        <v>-72.100000000000009</v>
      </c>
      <c r="O54" s="20"/>
      <c r="P54" s="20"/>
      <c r="Q54" s="11"/>
    </row>
    <row r="55" spans="1:17" x14ac:dyDescent="0.2">
      <c r="B55" s="6"/>
      <c r="C55" s="9" t="s">
        <v>87</v>
      </c>
      <c r="D55" s="9"/>
      <c r="E55" s="9"/>
      <c r="F55" s="9"/>
      <c r="G55" s="124"/>
      <c r="H55" s="9"/>
      <c r="I55" s="9"/>
      <c r="J55" s="124"/>
      <c r="K55" s="9"/>
      <c r="L55" s="125"/>
      <c r="M55" s="9"/>
      <c r="N55" s="13"/>
      <c r="O55" s="13"/>
      <c r="P55" s="13"/>
      <c r="Q55" s="11"/>
    </row>
    <row r="56" spans="1:17" x14ac:dyDescent="0.2">
      <c r="C56" s="9"/>
      <c r="D56" s="9"/>
      <c r="E56" s="9"/>
      <c r="F56" s="9"/>
      <c r="G56" s="124"/>
      <c r="H56" s="9"/>
      <c r="I56" s="9"/>
      <c r="J56" s="124"/>
      <c r="K56" s="9"/>
      <c r="L56" s="125"/>
      <c r="M56" s="9"/>
      <c r="N56" s="13"/>
      <c r="O56" s="13"/>
      <c r="P56" s="13"/>
      <c r="Q56" s="11"/>
    </row>
    <row r="57" spans="1:17" x14ac:dyDescent="0.2"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1"/>
    </row>
    <row r="59" spans="1:17" ht="18.95" x14ac:dyDescent="0.25">
      <c r="C59" s="131" t="s">
        <v>77</v>
      </c>
    </row>
    <row r="60" spans="1:17" x14ac:dyDescent="0.2">
      <c r="C60" s="137" t="s">
        <v>47</v>
      </c>
      <c r="Q60" s="11"/>
    </row>
    <row r="61" spans="1:17" x14ac:dyDescent="0.2">
      <c r="C61" s="10" t="s">
        <v>118</v>
      </c>
      <c r="D61" s="10"/>
      <c r="E61" s="22">
        <v>4.5999999999999996</v>
      </c>
      <c r="F61" s="135">
        <v>2</v>
      </c>
      <c r="G61" s="57">
        <f>-F61*E61</f>
        <v>-9.1999999999999993</v>
      </c>
      <c r="H61" s="4"/>
      <c r="I61" s="19">
        <v>0.4</v>
      </c>
      <c r="J61" s="57">
        <f>-I61*E61</f>
        <v>-1.8399999999999999</v>
      </c>
      <c r="K61" s="11"/>
      <c r="L61" s="103"/>
      <c r="M61" s="11"/>
      <c r="N61" s="20">
        <f>(J61+G61)</f>
        <v>-11.04</v>
      </c>
      <c r="Q61" s="11"/>
    </row>
    <row r="62" spans="1:17" x14ac:dyDescent="0.2">
      <c r="C62" s="137" t="s">
        <v>58</v>
      </c>
      <c r="D62" s="10"/>
      <c r="E62" s="10"/>
      <c r="F62" s="10"/>
      <c r="G62" s="10"/>
      <c r="H62" s="10"/>
      <c r="I62" s="10"/>
      <c r="J62" s="10"/>
      <c r="K62" s="11"/>
      <c r="L62" s="103"/>
      <c r="M62" s="11"/>
      <c r="N62" s="20"/>
      <c r="Q62" s="11"/>
    </row>
    <row r="63" spans="1:17" x14ac:dyDescent="0.25">
      <c r="C63" s="10" t="s">
        <v>140</v>
      </c>
      <c r="D63" s="10"/>
      <c r="E63" s="22">
        <v>10</v>
      </c>
      <c r="F63" s="135">
        <v>2.5</v>
      </c>
      <c r="G63" s="57">
        <f t="shared" ref="G63:G64" si="18">-F63*E63</f>
        <v>-25</v>
      </c>
      <c r="H63" s="4"/>
      <c r="I63" s="19">
        <v>0.5</v>
      </c>
      <c r="J63" s="57">
        <f t="shared" ref="J63:J64" si="19">-I63*E63</f>
        <v>-5</v>
      </c>
      <c r="K63" s="11"/>
      <c r="L63" s="103"/>
      <c r="M63" s="11"/>
      <c r="N63" s="20">
        <f t="shared" ref="N63:N64" si="20">(J63+G63)</f>
        <v>-30</v>
      </c>
      <c r="Q63" s="11"/>
    </row>
    <row r="64" spans="1:17" x14ac:dyDescent="0.25">
      <c r="C64" s="10" t="s">
        <v>141</v>
      </c>
      <c r="D64" s="10"/>
      <c r="E64" s="22">
        <v>10</v>
      </c>
      <c r="F64" s="135">
        <v>2.5</v>
      </c>
      <c r="G64" s="57">
        <f t="shared" si="18"/>
        <v>-25</v>
      </c>
      <c r="H64" s="4"/>
      <c r="I64" s="19">
        <v>0.5</v>
      </c>
      <c r="J64" s="57">
        <f t="shared" si="19"/>
        <v>-5</v>
      </c>
      <c r="K64" s="11"/>
      <c r="L64" s="103"/>
      <c r="M64" s="11"/>
      <c r="N64" s="20">
        <f t="shared" si="20"/>
        <v>-30</v>
      </c>
      <c r="Q64" s="11"/>
    </row>
    <row r="65" spans="3:17" x14ac:dyDescent="0.25">
      <c r="C65" s="137" t="s">
        <v>66</v>
      </c>
      <c r="Q65" s="11"/>
    </row>
    <row r="66" spans="3:17" x14ac:dyDescent="0.25">
      <c r="C66" s="10" t="s">
        <v>120</v>
      </c>
      <c r="D66" s="10"/>
      <c r="E66" s="144">
        <v>9.4</v>
      </c>
      <c r="F66" s="135">
        <v>2.2000000000000002</v>
      </c>
      <c r="G66" s="57">
        <f t="shared" ref="G66:G68" si="21">-F66*E66</f>
        <v>-20.680000000000003</v>
      </c>
      <c r="H66" s="4"/>
      <c r="I66" s="135">
        <v>0.4</v>
      </c>
      <c r="J66" s="57">
        <f t="shared" ref="J66:J68" si="22">-I66*E66</f>
        <v>-3.7600000000000002</v>
      </c>
      <c r="N66" s="20">
        <f t="shared" ref="N66:N68" si="23">(J66+G66)</f>
        <v>-24.440000000000005</v>
      </c>
      <c r="Q66" s="11"/>
    </row>
    <row r="67" spans="3:17" x14ac:dyDescent="0.25">
      <c r="C67" s="10" t="s">
        <v>124</v>
      </c>
      <c r="D67" s="10"/>
      <c r="E67" s="144">
        <v>13</v>
      </c>
      <c r="F67" s="135">
        <v>2.5</v>
      </c>
      <c r="G67" s="57">
        <f t="shared" si="21"/>
        <v>-32.5</v>
      </c>
      <c r="H67" s="4"/>
      <c r="I67" s="135">
        <v>0.4</v>
      </c>
      <c r="J67" s="57">
        <f t="shared" si="22"/>
        <v>-5.2</v>
      </c>
      <c r="N67" s="20">
        <f t="shared" si="23"/>
        <v>-37.700000000000003</v>
      </c>
      <c r="Q67" s="11"/>
    </row>
    <row r="68" spans="3:17" x14ac:dyDescent="0.25">
      <c r="C68" s="10" t="s">
        <v>121</v>
      </c>
      <c r="E68" s="144">
        <v>7.2</v>
      </c>
      <c r="F68" s="135">
        <v>2.2000000000000002</v>
      </c>
      <c r="G68" s="57">
        <f t="shared" si="21"/>
        <v>-15.840000000000002</v>
      </c>
      <c r="H68" s="4"/>
      <c r="I68" s="135">
        <v>0.4</v>
      </c>
      <c r="J68" s="57">
        <f t="shared" si="22"/>
        <v>-2.8800000000000003</v>
      </c>
      <c r="N68" s="20">
        <f t="shared" si="23"/>
        <v>-18.720000000000002</v>
      </c>
      <c r="Q68" s="11"/>
    </row>
    <row r="69" spans="3:17" x14ac:dyDescent="0.25">
      <c r="C69" s="169" t="s">
        <v>80</v>
      </c>
      <c r="Q69" s="11"/>
    </row>
    <row r="70" spans="3:17" x14ac:dyDescent="0.25">
      <c r="C70" s="10" t="s">
        <v>118</v>
      </c>
      <c r="D70" s="10"/>
      <c r="E70" s="22">
        <v>0.8</v>
      </c>
      <c r="F70" s="135">
        <v>2.7</v>
      </c>
      <c r="G70" s="57">
        <f>-F70*E70</f>
        <v>-2.16</v>
      </c>
      <c r="H70" s="4"/>
      <c r="I70" s="19">
        <v>0.5</v>
      </c>
      <c r="J70" s="57">
        <f>-I70*E70</f>
        <v>-0.4</v>
      </c>
      <c r="K70" s="11"/>
      <c r="L70" s="103"/>
      <c r="M70" s="11"/>
      <c r="N70" s="20">
        <f>(J70+G70)</f>
        <v>-2.56</v>
      </c>
      <c r="O70" s="11"/>
      <c r="Q70" s="11"/>
    </row>
    <row r="71" spans="3:17" x14ac:dyDescent="0.25">
      <c r="C71" s="169" t="s">
        <v>82</v>
      </c>
      <c r="Q71" s="11"/>
    </row>
    <row r="72" spans="3:17" x14ac:dyDescent="0.25">
      <c r="C72" s="10" t="s">
        <v>120</v>
      </c>
      <c r="D72" s="10"/>
      <c r="E72" s="144">
        <v>2</v>
      </c>
      <c r="F72" s="135">
        <v>2.2000000000000002</v>
      </c>
      <c r="G72" s="57">
        <f t="shared" ref="G72" si="24">-F72*E72</f>
        <v>-4.4000000000000004</v>
      </c>
      <c r="H72" s="4"/>
      <c r="I72" s="135">
        <v>0.4</v>
      </c>
      <c r="J72" s="57">
        <f t="shared" ref="J72" si="25">-I72*E72</f>
        <v>-0.8</v>
      </c>
      <c r="K72" s="11"/>
      <c r="L72" s="103"/>
      <c r="M72" s="11"/>
      <c r="N72" s="20">
        <f t="shared" ref="N72" si="26">(J72+G72)</f>
        <v>-5.2</v>
      </c>
      <c r="O72" s="10"/>
      <c r="Q72" s="11"/>
    </row>
    <row r="73" spans="3:17" x14ac:dyDescent="0.25">
      <c r="Q73" s="11"/>
    </row>
    <row r="74" spans="3:17" x14ac:dyDescent="0.25">
      <c r="Q74" s="11"/>
    </row>
    <row r="75" spans="3:17" x14ac:dyDescent="0.25">
      <c r="Q75" s="11"/>
    </row>
  </sheetData>
  <mergeCells count="1">
    <mergeCell ref="E31:P3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98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20.100000000000001" customHeight="1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-0.75</v>
      </c>
      <c r="K5" s="11"/>
      <c r="L5" s="11"/>
      <c r="M5" s="11"/>
      <c r="N5" s="13">
        <f>(J5+G5)</f>
        <v>-0.75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f>-0.1-0.211744</f>
        <v>-0.31174400000000002</v>
      </c>
      <c r="K6" s="11"/>
      <c r="L6" s="11"/>
      <c r="M6" s="11"/>
      <c r="N6" s="153">
        <f>J6</f>
        <v>-0.31174400000000002</v>
      </c>
      <c r="O6" s="12"/>
      <c r="P6" s="17"/>
      <c r="Q6" s="17"/>
    </row>
    <row r="7" spans="2:17" x14ac:dyDescent="0.2">
      <c r="C7" s="9" t="s">
        <v>90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91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4">
        <v>-0.1</v>
      </c>
      <c r="K11" s="11"/>
      <c r="L11" s="11"/>
      <c r="M11" s="11"/>
      <c r="N11" s="143">
        <f>(J11+G11)</f>
        <v>-0.1</v>
      </c>
      <c r="O11" s="12"/>
      <c r="P11" s="17"/>
      <c r="Q11" s="17"/>
    </row>
    <row r="12" spans="2:17" ht="15" customHeight="1" x14ac:dyDescent="0.2">
      <c r="B12" s="8"/>
      <c r="C12" s="10" t="s">
        <v>45</v>
      </c>
      <c r="D12" s="10"/>
      <c r="E12" s="174">
        <v>3.0235500000000002</v>
      </c>
      <c r="F12" s="166">
        <v>2.0150000000000001</v>
      </c>
      <c r="G12" s="57">
        <f>-F12*E12</f>
        <v>-6.092453250000001</v>
      </c>
      <c r="H12" s="4"/>
      <c r="I12" s="12"/>
      <c r="J12" s="12"/>
      <c r="K12" s="11"/>
      <c r="L12" s="103"/>
      <c r="M12" s="11"/>
      <c r="N12" s="143">
        <f t="shared" ref="N12" si="2">(J12+G12+L12)</f>
        <v>-6.092453250000001</v>
      </c>
      <c r="O12" s="10"/>
      <c r="P12" s="21"/>
      <c r="Q12" s="11"/>
    </row>
    <row r="13" spans="2:17" x14ac:dyDescent="0.2">
      <c r="C13" s="10"/>
      <c r="D13" s="10"/>
      <c r="E13" s="119"/>
      <c r="F13" s="119"/>
      <c r="G13" s="121"/>
      <c r="H13" s="122"/>
      <c r="I13" s="12"/>
      <c r="J13" s="12"/>
      <c r="K13" s="11"/>
      <c r="L13" s="11"/>
      <c r="M13" s="11"/>
      <c r="N13" s="11"/>
      <c r="O13" s="12"/>
      <c r="P13" s="17"/>
      <c r="Q13" s="17"/>
    </row>
    <row r="14" spans="2:17" ht="20.100000000000001" customHeight="1" x14ac:dyDescent="0.25">
      <c r="C14" s="127"/>
      <c r="D14" s="127"/>
      <c r="P14" s="147" t="s">
        <v>57</v>
      </c>
    </row>
    <row r="15" spans="2:17" ht="15" customHeight="1" x14ac:dyDescent="0.25">
      <c r="C15" s="127"/>
      <c r="D15" s="127"/>
      <c r="N15" s="146" t="s">
        <v>55</v>
      </c>
      <c r="P15" s="136">
        <v>66.311788000000007</v>
      </c>
    </row>
    <row r="16" spans="2:17" ht="20.100000000000001" customHeight="1" x14ac:dyDescent="0.25">
      <c r="C16" s="131" t="s">
        <v>21</v>
      </c>
      <c r="D16" s="127"/>
    </row>
    <row r="17" spans="1:18" ht="15" customHeight="1" x14ac:dyDescent="0.25">
      <c r="C17" s="127"/>
      <c r="D17" s="127"/>
      <c r="E17" s="17" t="s">
        <v>41</v>
      </c>
      <c r="F17" s="17" t="s">
        <v>5</v>
      </c>
      <c r="G17" s="17" t="s">
        <v>0</v>
      </c>
      <c r="H17" s="17"/>
      <c r="I17" s="17" t="s">
        <v>6</v>
      </c>
      <c r="J17" s="17" t="s">
        <v>10</v>
      </c>
    </row>
    <row r="18" spans="1:18" ht="15" customHeight="1" x14ac:dyDescent="0.25">
      <c r="C18" s="154" t="s">
        <v>84</v>
      </c>
      <c r="D18" s="127"/>
      <c r="E18" s="17"/>
      <c r="F18" s="17"/>
      <c r="G18" s="17"/>
      <c r="H18" s="17"/>
      <c r="I18" s="17"/>
      <c r="J18" s="17"/>
      <c r="L18" s="167">
        <v>-0.83499999999999996</v>
      </c>
      <c r="N18" s="143">
        <f t="shared" ref="N18:N22" si="3">(J18+G18+L18)</f>
        <v>-0.83499999999999996</v>
      </c>
      <c r="R18" s="6" t="s">
        <v>83</v>
      </c>
    </row>
    <row r="19" spans="1:18" ht="15" customHeight="1" x14ac:dyDescent="0.2">
      <c r="B19" s="8"/>
      <c r="C19" s="154" t="s">
        <v>97</v>
      </c>
      <c r="D19" s="10"/>
      <c r="E19" s="17"/>
      <c r="F19" s="17"/>
      <c r="G19" s="17"/>
      <c r="H19" s="4"/>
      <c r="I19" s="135">
        <v>0.4</v>
      </c>
      <c r="J19" s="178">
        <f>-I19*E10</f>
        <v>-0.46376000000000001</v>
      </c>
      <c r="K19" s="11"/>
      <c r="L19" s="103"/>
      <c r="M19" s="11"/>
      <c r="N19" s="143">
        <f t="shared" si="3"/>
        <v>-0.46376000000000001</v>
      </c>
      <c r="O19" s="9"/>
      <c r="P19" s="21"/>
      <c r="Q19" s="11"/>
    </row>
    <row r="20" spans="1:18" ht="15" customHeight="1" x14ac:dyDescent="0.2">
      <c r="B20" s="8"/>
      <c r="C20" s="155" t="s">
        <v>16</v>
      </c>
      <c r="D20" s="11"/>
      <c r="E20" s="17"/>
      <c r="F20" s="17"/>
      <c r="G20" s="9"/>
      <c r="H20" s="9"/>
      <c r="I20" s="9"/>
      <c r="J20" s="180">
        <f>-0.636-J6</f>
        <v>-0.32425599999999999</v>
      </c>
      <c r="K20" s="9"/>
      <c r="L20" s="9"/>
      <c r="M20" s="9"/>
      <c r="N20" s="143">
        <f t="shared" si="3"/>
        <v>-0.32425599999999999</v>
      </c>
      <c r="O20" s="9"/>
      <c r="P20" s="21"/>
      <c r="Q20" s="11"/>
    </row>
    <row r="21" spans="1:18" ht="15" customHeight="1" x14ac:dyDescent="0.2">
      <c r="B21" s="8"/>
      <c r="C21" s="156" t="s">
        <v>62</v>
      </c>
      <c r="D21" s="9"/>
      <c r="E21" s="9"/>
      <c r="F21" s="9"/>
      <c r="G21" s="9"/>
      <c r="H21" s="4"/>
      <c r="I21" s="120"/>
      <c r="J21" s="180">
        <f>-1.71638-J5</f>
        <v>-0.96638000000000002</v>
      </c>
      <c r="K21" s="11"/>
      <c r="L21" s="11"/>
      <c r="M21" s="11"/>
      <c r="N21" s="143">
        <f t="shared" si="3"/>
        <v>-0.96638000000000002</v>
      </c>
      <c r="O21" s="9"/>
      <c r="P21" s="21"/>
      <c r="Q21" s="11"/>
    </row>
    <row r="22" spans="1:18" ht="15" customHeight="1" x14ac:dyDescent="0.2">
      <c r="B22" s="8"/>
      <c r="C22" s="156" t="s">
        <v>92</v>
      </c>
      <c r="D22" s="9"/>
      <c r="E22" s="119"/>
      <c r="F22" s="105"/>
      <c r="G22" s="139"/>
      <c r="H22" s="4"/>
      <c r="I22" s="19">
        <v>0.3</v>
      </c>
      <c r="J22" s="179">
        <f>(-I22*(E22+E7))-J11</f>
        <v>-3.1229360000000002</v>
      </c>
      <c r="K22" s="11"/>
      <c r="L22" s="11"/>
      <c r="M22" s="11"/>
      <c r="N22" s="143">
        <f t="shared" si="3"/>
        <v>-3.1229360000000002</v>
      </c>
      <c r="O22" s="9"/>
      <c r="P22" s="21"/>
      <c r="Q22" s="11"/>
    </row>
    <row r="23" spans="1:18" ht="15" customHeight="1" x14ac:dyDescent="0.2">
      <c r="B23" s="8"/>
      <c r="C23" s="154" t="s">
        <v>91</v>
      </c>
      <c r="D23" s="10"/>
      <c r="E23" s="104"/>
      <c r="F23" s="120"/>
      <c r="G23" s="57"/>
      <c r="H23" s="4"/>
      <c r="I23" s="120"/>
      <c r="J23" s="57"/>
      <c r="K23" s="11"/>
      <c r="L23" s="157">
        <f>-2.537446-L8</f>
        <v>-2.2837000000000001</v>
      </c>
      <c r="M23" s="11"/>
      <c r="N23" s="143">
        <f>(J23+G23+L23)</f>
        <v>-2.2837000000000001</v>
      </c>
      <c r="O23" s="9"/>
      <c r="P23" s="21"/>
      <c r="Q23" s="11"/>
    </row>
    <row r="24" spans="1:18" ht="15" customHeight="1" x14ac:dyDescent="0.2">
      <c r="B24" s="8"/>
      <c r="C24" s="155" t="s">
        <v>96</v>
      </c>
      <c r="D24" s="11"/>
      <c r="E24" s="28">
        <v>1.48</v>
      </c>
      <c r="F24" s="135">
        <v>2.2000000000000002</v>
      </c>
      <c r="G24" s="84">
        <f>-F24*E24</f>
        <v>-3.2560000000000002</v>
      </c>
      <c r="H24" s="11"/>
      <c r="I24" s="29">
        <v>0.35</v>
      </c>
      <c r="J24" s="57">
        <f>-I24*E24</f>
        <v>-0.51800000000000002</v>
      </c>
      <c r="K24" s="9"/>
      <c r="L24" s="9"/>
      <c r="M24" s="9"/>
      <c r="N24" s="143">
        <f t="shared" ref="N24:N27" si="4">(J24+G24+L24)</f>
        <v>-3.774</v>
      </c>
      <c r="O24" s="9"/>
      <c r="P24" s="21"/>
      <c r="Q24" s="11"/>
    </row>
    <row r="25" spans="1:18" ht="15" customHeight="1" x14ac:dyDescent="0.2">
      <c r="B25" s="8"/>
      <c r="C25" s="154" t="s">
        <v>95</v>
      </c>
      <c r="D25" s="10"/>
      <c r="E25" s="145">
        <v>0.8</v>
      </c>
      <c r="F25" s="135">
        <v>1.9</v>
      </c>
      <c r="G25" s="57">
        <f>-F25*E25</f>
        <v>-1.52</v>
      </c>
      <c r="H25" s="4"/>
      <c r="I25" s="135">
        <v>0.4</v>
      </c>
      <c r="J25" s="177">
        <f>-I25*E25</f>
        <v>-0.32000000000000006</v>
      </c>
      <c r="K25" s="11"/>
      <c r="L25" s="103"/>
      <c r="M25" s="11"/>
      <c r="N25" s="143">
        <f t="shared" si="4"/>
        <v>-1.84</v>
      </c>
      <c r="O25" s="9"/>
      <c r="P25" s="21"/>
      <c r="Q25" s="11"/>
    </row>
    <row r="26" spans="1:18" ht="15" customHeight="1" x14ac:dyDescent="0.2">
      <c r="B26" s="8"/>
      <c r="C26" s="154" t="s">
        <v>93</v>
      </c>
      <c r="D26" s="10"/>
      <c r="E26" s="57"/>
      <c r="F26" s="57"/>
      <c r="G26" s="57"/>
      <c r="H26" s="4"/>
      <c r="I26" s="135">
        <v>0.4</v>
      </c>
      <c r="J26" s="177">
        <f>-I26*E9</f>
        <v>-0.96530000000000005</v>
      </c>
      <c r="K26" s="11"/>
      <c r="L26" s="103"/>
      <c r="M26" s="11"/>
      <c r="N26" s="143">
        <f t="shared" si="4"/>
        <v>-0.96530000000000005</v>
      </c>
      <c r="O26" s="9"/>
      <c r="P26" s="21"/>
      <c r="Q26" s="11"/>
    </row>
    <row r="27" spans="1:18" ht="15" customHeight="1" x14ac:dyDescent="0.2">
      <c r="B27" s="8"/>
      <c r="C27" s="10" t="s">
        <v>94</v>
      </c>
      <c r="D27" s="10"/>
      <c r="E27" s="57"/>
      <c r="F27" s="57"/>
      <c r="G27" s="57"/>
      <c r="H27" s="4"/>
      <c r="I27" s="19">
        <v>0.4</v>
      </c>
      <c r="J27" s="183">
        <f>-I27*E12</f>
        <v>-1.2094200000000002</v>
      </c>
      <c r="K27" s="11"/>
      <c r="L27" s="103"/>
      <c r="M27" s="11"/>
      <c r="N27" s="143">
        <f t="shared" si="4"/>
        <v>-1.2094200000000002</v>
      </c>
      <c r="O27" s="10"/>
      <c r="P27" s="21"/>
      <c r="Q27" s="11"/>
    </row>
    <row r="28" spans="1:18" ht="15.95" thickBot="1" x14ac:dyDescent="0.25">
      <c r="A28" s="6"/>
      <c r="B28" s="6"/>
      <c r="N28" s="149">
        <f>SUM(N18:N27)</f>
        <v>-15.784751999999999</v>
      </c>
      <c r="O28" s="9"/>
      <c r="P28" s="129">
        <f>P15+N28</f>
        <v>50.52703600000001</v>
      </c>
      <c r="Q28" s="11"/>
      <c r="R28" s="67" t="s">
        <v>31</v>
      </c>
    </row>
    <row r="29" spans="1:18" x14ac:dyDescent="0.2">
      <c r="Q29" s="11"/>
    </row>
    <row r="30" spans="1:18" ht="21" x14ac:dyDescent="0.25">
      <c r="E30" s="209" t="s">
        <v>56</v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1"/>
      <c r="Q30" s="11"/>
    </row>
    <row r="31" spans="1:18" ht="15" customHeight="1" x14ac:dyDescent="0.2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11"/>
    </row>
    <row r="32" spans="1:18" x14ac:dyDescent="0.2">
      <c r="B32" s="9"/>
      <c r="C32" s="130"/>
      <c r="D32" s="130"/>
      <c r="E32" s="17" t="s">
        <v>4</v>
      </c>
      <c r="F32" s="17" t="s">
        <v>5</v>
      </c>
      <c r="G32" s="17" t="s">
        <v>0</v>
      </c>
      <c r="H32" s="17"/>
      <c r="I32" s="17" t="s">
        <v>6</v>
      </c>
      <c r="J32" s="17" t="s">
        <v>10</v>
      </c>
      <c r="K32" s="9"/>
      <c r="L32" s="36" t="s">
        <v>42</v>
      </c>
      <c r="M32" s="9"/>
      <c r="N32" s="36" t="s">
        <v>26</v>
      </c>
      <c r="O32" s="9"/>
      <c r="P32" s="132" t="s">
        <v>2</v>
      </c>
      <c r="Q32" s="11"/>
    </row>
    <row r="33" spans="1:18" ht="15" customHeight="1" x14ac:dyDescent="0.2">
      <c r="B33" s="9"/>
      <c r="C33" s="130"/>
      <c r="D33" s="130"/>
      <c r="E33" s="17"/>
      <c r="F33" s="17"/>
      <c r="G33" s="17"/>
      <c r="H33" s="17"/>
      <c r="I33" s="17"/>
      <c r="J33" s="17"/>
      <c r="K33" s="9"/>
      <c r="L33" s="36"/>
      <c r="M33" s="9"/>
      <c r="N33" s="36"/>
      <c r="O33" s="9"/>
      <c r="P33" s="132"/>
      <c r="Q33" s="11"/>
    </row>
    <row r="34" spans="1:18" ht="20.100000000000001" customHeight="1" x14ac:dyDescent="0.25">
      <c r="B34" s="9"/>
      <c r="C34" s="131" t="s">
        <v>48</v>
      </c>
      <c r="D34" s="131"/>
      <c r="E34" s="17"/>
      <c r="F34" s="17"/>
      <c r="G34" s="17"/>
      <c r="H34" s="17"/>
      <c r="I34" s="17"/>
      <c r="J34" s="17"/>
      <c r="K34" s="9"/>
      <c r="L34" s="36"/>
      <c r="M34" s="9"/>
      <c r="N34" s="36"/>
      <c r="O34" s="9"/>
      <c r="P34" s="132"/>
      <c r="Q34" s="11"/>
    </row>
    <row r="35" spans="1:18" x14ac:dyDescent="0.2">
      <c r="B35" s="6"/>
      <c r="C35" s="10" t="s">
        <v>119</v>
      </c>
      <c r="D35" s="10"/>
      <c r="E35" s="144">
        <v>3.6</v>
      </c>
      <c r="F35" s="135">
        <v>2.2000000000000002</v>
      </c>
      <c r="G35" s="57">
        <f t="shared" ref="G35" si="5">-F35*E35</f>
        <v>-7.9200000000000008</v>
      </c>
      <c r="H35" s="4"/>
      <c r="I35" s="135">
        <v>0.4</v>
      </c>
      <c r="J35" s="57">
        <f t="shared" ref="J35" si="6">-I35*E35</f>
        <v>-1.4400000000000002</v>
      </c>
      <c r="K35" s="11"/>
      <c r="L35" s="103"/>
      <c r="M35" s="11"/>
      <c r="N35" s="20">
        <f t="shared" ref="N35" si="7">(J35+G35)</f>
        <v>-9.3600000000000012</v>
      </c>
      <c r="O35" s="10"/>
      <c r="P35" s="133">
        <f>P28+N35</f>
        <v>41.16703600000001</v>
      </c>
      <c r="Q35" s="11"/>
    </row>
    <row r="36" spans="1:18" x14ac:dyDescent="0.2">
      <c r="B36" s="6"/>
      <c r="C36" s="10" t="s">
        <v>121</v>
      </c>
      <c r="D36" s="10"/>
      <c r="E36" s="145">
        <v>3.02</v>
      </c>
      <c r="F36" s="135">
        <v>2.2000000000000002</v>
      </c>
      <c r="G36" s="57">
        <f>-F36*E36</f>
        <v>-6.644000000000001</v>
      </c>
      <c r="H36" s="4"/>
      <c r="I36" s="19">
        <v>0.35</v>
      </c>
      <c r="J36" s="57">
        <f>-I36*E36</f>
        <v>-1.0569999999999999</v>
      </c>
      <c r="K36" s="11"/>
      <c r="L36" s="103"/>
      <c r="M36" s="11"/>
      <c r="N36" s="20">
        <f>(J36+G36)</f>
        <v>-7.7010000000000005</v>
      </c>
      <c r="O36" s="10"/>
      <c r="P36" s="133">
        <f t="shared" ref="P36:P38" si="8">P35+N36</f>
        <v>33.46603600000001</v>
      </c>
      <c r="Q36" s="11"/>
      <c r="R36" s="6"/>
    </row>
    <row r="37" spans="1:18" ht="15.95" thickBot="1" x14ac:dyDescent="0.25">
      <c r="C37" s="10" t="s">
        <v>122</v>
      </c>
      <c r="E37" s="182">
        <v>1.04</v>
      </c>
      <c r="F37" s="135">
        <v>1.9</v>
      </c>
      <c r="G37" s="57">
        <f>-F37*E37</f>
        <v>-1.976</v>
      </c>
      <c r="H37" s="4"/>
      <c r="I37" s="19">
        <v>0.35</v>
      </c>
      <c r="J37" s="57">
        <f>-I37*E37</f>
        <v>-0.36399999999999999</v>
      </c>
      <c r="K37" s="11"/>
      <c r="L37" s="103"/>
      <c r="M37" s="11"/>
      <c r="N37" s="20">
        <f>(J37+G37)</f>
        <v>-2.34</v>
      </c>
      <c r="O37" s="10"/>
      <c r="P37" s="133">
        <f t="shared" si="8"/>
        <v>31.12603600000001</v>
      </c>
      <c r="R37" s="6"/>
    </row>
    <row r="38" spans="1:18" ht="15.95" thickBot="1" x14ac:dyDescent="0.25">
      <c r="C38" s="10" t="s">
        <v>123</v>
      </c>
      <c r="E38" s="182">
        <v>1.2150000000000001</v>
      </c>
      <c r="F38" s="135">
        <v>1.9</v>
      </c>
      <c r="G38" s="57">
        <f>-F38*E38</f>
        <v>-2.3085</v>
      </c>
      <c r="H38" s="4"/>
      <c r="I38" s="19">
        <v>0.35</v>
      </c>
      <c r="J38" s="57">
        <f>-I38*E38</f>
        <v>-0.42525000000000002</v>
      </c>
      <c r="K38" s="11"/>
      <c r="L38" s="103"/>
      <c r="M38" s="11"/>
      <c r="N38" s="20">
        <f>(J38+G38)</f>
        <v>-2.7337500000000001</v>
      </c>
      <c r="O38" s="10"/>
      <c r="P38" s="159">
        <f t="shared" si="8"/>
        <v>28.392286000000009</v>
      </c>
      <c r="R38" s="164" t="s">
        <v>88</v>
      </c>
    </row>
    <row r="39" spans="1:18" ht="15.95" thickBot="1" x14ac:dyDescent="0.25">
      <c r="A39" s="6"/>
      <c r="B39" s="6"/>
      <c r="C39" s="10"/>
      <c r="D39" s="10"/>
      <c r="E39" s="104"/>
      <c r="F39" s="120"/>
      <c r="G39" s="124"/>
      <c r="H39" s="122"/>
      <c r="I39" s="120"/>
      <c r="J39" s="124"/>
      <c r="K39" s="10"/>
      <c r="L39" s="125"/>
      <c r="M39" s="10"/>
      <c r="N39" s="126">
        <f>SUM(N35:N38)</f>
        <v>-22.13475</v>
      </c>
      <c r="O39" s="10"/>
      <c r="P39" s="133"/>
      <c r="Q39" s="11"/>
    </row>
    <row r="40" spans="1:18" ht="18.95" x14ac:dyDescent="0.25">
      <c r="A40" s="6"/>
      <c r="B40" s="6"/>
      <c r="C40" s="131" t="s">
        <v>75</v>
      </c>
      <c r="D40" s="134"/>
      <c r="E40" s="104"/>
      <c r="F40" s="120"/>
      <c r="G40" s="124"/>
      <c r="H40" s="122"/>
      <c r="I40" s="120"/>
      <c r="J40" s="124"/>
      <c r="K40" s="10"/>
      <c r="L40" s="125"/>
      <c r="M40" s="10"/>
      <c r="N40" s="20"/>
      <c r="O40" s="10"/>
      <c r="P40" s="133"/>
      <c r="Q40" s="11"/>
    </row>
    <row r="41" spans="1:18" x14ac:dyDescent="0.2">
      <c r="A41" s="6"/>
      <c r="B41" s="6"/>
      <c r="C41" s="10" t="s">
        <v>128</v>
      </c>
      <c r="D41" s="10"/>
      <c r="E41" s="22">
        <v>8</v>
      </c>
      <c r="F41" s="135">
        <v>2.5</v>
      </c>
      <c r="G41" s="57">
        <f>-F41*E41</f>
        <v>-20</v>
      </c>
      <c r="H41" s="4"/>
      <c r="I41" s="19">
        <v>0.5</v>
      </c>
      <c r="J41" s="57">
        <f>-I41*E41</f>
        <v>-4</v>
      </c>
      <c r="K41" s="11"/>
      <c r="L41" s="103"/>
      <c r="M41" s="11"/>
      <c r="N41" s="20">
        <f>(J41+G41)</f>
        <v>-24</v>
      </c>
      <c r="O41" s="10"/>
      <c r="P41" s="133">
        <f>P38+N41</f>
        <v>4.3922860000000092</v>
      </c>
      <c r="Q41" s="11"/>
    </row>
    <row r="42" spans="1:18" x14ac:dyDescent="0.25">
      <c r="C42" s="10" t="s">
        <v>123</v>
      </c>
      <c r="E42" s="144">
        <v>5.3</v>
      </c>
      <c r="F42" s="135">
        <v>2</v>
      </c>
      <c r="G42" s="57">
        <f t="shared" ref="G42:G45" si="9">-F42*E42</f>
        <v>-10.6</v>
      </c>
      <c r="H42" s="4"/>
      <c r="I42" s="135">
        <v>0.4</v>
      </c>
      <c r="J42" s="57">
        <f t="shared" ref="J42:J45" si="10">-I42*E42</f>
        <v>-2.12</v>
      </c>
      <c r="K42" s="11"/>
      <c r="L42" s="103"/>
      <c r="M42" s="11"/>
      <c r="N42" s="20">
        <f t="shared" ref="N42:N45" si="11">(J42+G42)</f>
        <v>-12.719999999999999</v>
      </c>
      <c r="O42" s="10"/>
      <c r="P42" s="133">
        <f>P41+N42</f>
        <v>-8.3277139999999896</v>
      </c>
    </row>
    <row r="43" spans="1:18" x14ac:dyDescent="0.25">
      <c r="C43" s="10" t="s">
        <v>123</v>
      </c>
      <c r="E43" s="144">
        <v>3.5</v>
      </c>
      <c r="F43" s="135">
        <v>2.5</v>
      </c>
      <c r="G43" s="57">
        <f t="shared" si="9"/>
        <v>-8.75</v>
      </c>
      <c r="H43" s="4"/>
      <c r="I43" s="135">
        <v>0.4</v>
      </c>
      <c r="J43" s="57">
        <f t="shared" si="10"/>
        <v>-1.4000000000000001</v>
      </c>
      <c r="K43" s="11"/>
      <c r="L43" s="103"/>
      <c r="M43" s="11"/>
      <c r="N43" s="20">
        <f t="shared" si="11"/>
        <v>-10.15</v>
      </c>
      <c r="O43" s="10"/>
      <c r="P43" s="133">
        <f>P42+N43</f>
        <v>-18.477713999999992</v>
      </c>
    </row>
    <row r="44" spans="1:18" x14ac:dyDescent="0.25">
      <c r="A44" s="6"/>
      <c r="B44" s="6"/>
      <c r="C44" s="10" t="s">
        <v>129</v>
      </c>
      <c r="D44" s="10"/>
      <c r="E44" s="22">
        <v>9.5</v>
      </c>
      <c r="F44" s="135">
        <v>2.5</v>
      </c>
      <c r="G44" s="57">
        <f>-F44*E44</f>
        <v>-23.75</v>
      </c>
      <c r="H44" s="4"/>
      <c r="I44" s="19">
        <v>0.5</v>
      </c>
      <c r="J44" s="57">
        <f>-I44*E44</f>
        <v>-4.75</v>
      </c>
      <c r="K44" s="11"/>
      <c r="L44" s="103"/>
      <c r="M44" s="11"/>
      <c r="N44" s="20">
        <f t="shared" si="11"/>
        <v>-28.5</v>
      </c>
      <c r="O44" s="10"/>
      <c r="P44" s="133">
        <f t="shared" ref="P44:P45" si="12">P43+N44</f>
        <v>-46.977713999999992</v>
      </c>
      <c r="Q44" s="11"/>
    </row>
    <row r="45" spans="1:18" x14ac:dyDescent="0.25">
      <c r="B45" s="6"/>
      <c r="C45" s="10" t="s">
        <v>130</v>
      </c>
      <c r="D45" s="10"/>
      <c r="E45" s="22">
        <v>11</v>
      </c>
      <c r="F45" s="135">
        <v>2.5</v>
      </c>
      <c r="G45" s="57">
        <f t="shared" si="9"/>
        <v>-27.5</v>
      </c>
      <c r="H45" s="4"/>
      <c r="I45" s="19">
        <v>0.35</v>
      </c>
      <c r="J45" s="57">
        <f t="shared" si="10"/>
        <v>-3.8499999999999996</v>
      </c>
      <c r="K45" s="11"/>
      <c r="L45" s="103"/>
      <c r="M45" s="11"/>
      <c r="N45" s="20">
        <f t="shared" si="11"/>
        <v>-31.35</v>
      </c>
      <c r="O45" s="10"/>
      <c r="P45" s="133">
        <f t="shared" si="12"/>
        <v>-78.327713999999986</v>
      </c>
      <c r="Q45" s="11"/>
    </row>
    <row r="46" spans="1:18" ht="15.75" thickBot="1" x14ac:dyDescent="0.3">
      <c r="B46" s="6"/>
      <c r="C46" s="9"/>
      <c r="D46" s="9"/>
      <c r="E46" s="9"/>
      <c r="F46" s="9"/>
      <c r="G46" s="124"/>
      <c r="H46" s="9"/>
      <c r="I46" s="9"/>
      <c r="J46" s="124"/>
      <c r="K46" s="9"/>
      <c r="L46" s="125"/>
      <c r="M46" s="9"/>
      <c r="N46" s="126">
        <f>SUM(N42:N45)</f>
        <v>-82.72</v>
      </c>
      <c r="O46" s="10"/>
      <c r="P46" s="133"/>
      <c r="Q46" s="11"/>
    </row>
    <row r="47" spans="1:18" ht="18.75" x14ac:dyDescent="0.3">
      <c r="A47" s="6"/>
      <c r="B47" s="6"/>
      <c r="C47" s="131" t="s">
        <v>76</v>
      </c>
      <c r="D47" s="134"/>
      <c r="E47" s="104"/>
      <c r="F47" s="120"/>
      <c r="G47" s="124"/>
      <c r="H47" s="122"/>
      <c r="I47" s="120"/>
      <c r="J47" s="124"/>
      <c r="K47" s="10"/>
      <c r="L47" s="125"/>
      <c r="M47" s="10"/>
      <c r="N47" s="20"/>
      <c r="O47" s="10"/>
      <c r="P47" s="133"/>
      <c r="Q47" s="11"/>
    </row>
    <row r="48" spans="1:18" x14ac:dyDescent="0.25">
      <c r="A48" s="6"/>
      <c r="B48" s="6"/>
      <c r="C48" s="10" t="s">
        <v>125</v>
      </c>
      <c r="D48" s="10"/>
      <c r="E48" s="144">
        <v>5</v>
      </c>
      <c r="F48" s="135">
        <v>2.2000000000000002</v>
      </c>
      <c r="G48" s="57">
        <f t="shared" ref="G48:G51" si="13">-F48*E48</f>
        <v>-11</v>
      </c>
      <c r="H48" s="4"/>
      <c r="I48" s="135">
        <v>0.4</v>
      </c>
      <c r="J48" s="57">
        <f t="shared" ref="J48:J51" si="14">-I48*E48</f>
        <v>-2</v>
      </c>
      <c r="K48" s="11"/>
      <c r="L48" s="103"/>
      <c r="M48" s="11"/>
      <c r="N48" s="20">
        <f t="shared" ref="N48:N52" si="15">(J48+G48)</f>
        <v>-13</v>
      </c>
      <c r="O48" s="10"/>
      <c r="P48" s="133">
        <f>P45+N48</f>
        <v>-91.327713999999986</v>
      </c>
      <c r="Q48" s="11"/>
    </row>
    <row r="49" spans="1:17" x14ac:dyDescent="0.25">
      <c r="A49" s="6"/>
      <c r="B49" s="6"/>
      <c r="C49" s="10" t="s">
        <v>125</v>
      </c>
      <c r="D49" s="10"/>
      <c r="E49" s="144">
        <v>4</v>
      </c>
      <c r="F49" s="135">
        <v>2</v>
      </c>
      <c r="G49" s="57">
        <f t="shared" si="13"/>
        <v>-8</v>
      </c>
      <c r="H49" s="4"/>
      <c r="I49" s="135">
        <v>0.4</v>
      </c>
      <c r="J49" s="57">
        <f t="shared" si="14"/>
        <v>-1.6</v>
      </c>
      <c r="K49" s="11"/>
      <c r="L49" s="103"/>
      <c r="M49" s="11"/>
      <c r="N49" s="20">
        <f t="shared" si="15"/>
        <v>-9.6</v>
      </c>
      <c r="O49" s="10"/>
      <c r="P49" s="133">
        <f>P48+N49</f>
        <v>-100.92771399999998</v>
      </c>
      <c r="Q49" s="11"/>
    </row>
    <row r="50" spans="1:17" x14ac:dyDescent="0.25">
      <c r="A50" s="6"/>
      <c r="B50" s="6"/>
      <c r="C50" s="10" t="s">
        <v>125</v>
      </c>
      <c r="D50" s="10"/>
      <c r="E50" s="144">
        <v>4.5</v>
      </c>
      <c r="F50" s="135">
        <v>2.2000000000000002</v>
      </c>
      <c r="G50" s="57">
        <f t="shared" si="13"/>
        <v>-9.9</v>
      </c>
      <c r="H50" s="4"/>
      <c r="I50" s="135">
        <v>0.4</v>
      </c>
      <c r="J50" s="57">
        <f t="shared" si="14"/>
        <v>-1.8</v>
      </c>
      <c r="K50" s="11"/>
      <c r="L50" s="103"/>
      <c r="M50" s="11"/>
      <c r="N50" s="20">
        <f t="shared" si="15"/>
        <v>-11.700000000000001</v>
      </c>
      <c r="O50" s="10"/>
      <c r="P50" s="133">
        <f>P49+N50</f>
        <v>-112.62771399999998</v>
      </c>
      <c r="Q50" s="11"/>
    </row>
    <row r="51" spans="1:17" x14ac:dyDescent="0.25">
      <c r="A51" s="6"/>
      <c r="B51" s="6"/>
      <c r="C51" s="10" t="s">
        <v>127</v>
      </c>
      <c r="D51" s="10"/>
      <c r="E51" s="144">
        <v>3</v>
      </c>
      <c r="F51" s="135">
        <v>2.2000000000000002</v>
      </c>
      <c r="G51" s="57">
        <f t="shared" si="13"/>
        <v>-6.6000000000000005</v>
      </c>
      <c r="H51" s="4"/>
      <c r="I51" s="135">
        <v>0.4</v>
      </c>
      <c r="J51" s="57">
        <f t="shared" si="14"/>
        <v>-1.2000000000000002</v>
      </c>
      <c r="K51" s="11"/>
      <c r="L51" s="103"/>
      <c r="M51" s="11"/>
      <c r="N51" s="20">
        <f t="shared" si="15"/>
        <v>-7.8000000000000007</v>
      </c>
      <c r="O51" s="10"/>
      <c r="P51" s="133">
        <f t="shared" ref="P51:P52" si="16">P50+N51</f>
        <v>-120.42771399999998</v>
      </c>
      <c r="Q51" s="11"/>
    </row>
    <row r="52" spans="1:17" x14ac:dyDescent="0.25">
      <c r="A52" s="6"/>
      <c r="B52" s="6"/>
      <c r="C52" s="10" t="s">
        <v>125</v>
      </c>
      <c r="D52" s="10"/>
      <c r="E52" s="22">
        <v>10</v>
      </c>
      <c r="F52" s="135">
        <v>2.5</v>
      </c>
      <c r="G52" s="57">
        <f>-F52*E52</f>
        <v>-25</v>
      </c>
      <c r="H52" s="4"/>
      <c r="I52" s="19">
        <v>0.5</v>
      </c>
      <c r="J52" s="57">
        <f>-I52*E52</f>
        <v>-5</v>
      </c>
      <c r="K52" s="11"/>
      <c r="L52" s="103"/>
      <c r="M52" s="11"/>
      <c r="N52" s="20">
        <f t="shared" si="15"/>
        <v>-30</v>
      </c>
      <c r="O52" s="10"/>
      <c r="P52" s="133">
        <f t="shared" si="16"/>
        <v>-150.42771399999998</v>
      </c>
      <c r="Q52" s="11"/>
    </row>
    <row r="53" spans="1:17" x14ac:dyDescent="0.2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1"/>
      <c r="L53" s="103"/>
      <c r="M53" s="11"/>
      <c r="N53" s="20"/>
      <c r="O53" s="20"/>
      <c r="P53" s="20"/>
      <c r="Q53" s="11"/>
    </row>
    <row r="54" spans="1:17" x14ac:dyDescent="0.25">
      <c r="B54" s="6"/>
      <c r="C54" s="10"/>
      <c r="D54" s="10"/>
      <c r="E54" s="104"/>
      <c r="F54" s="120"/>
      <c r="G54" s="124"/>
      <c r="H54" s="122"/>
      <c r="I54" s="120"/>
      <c r="J54" s="124"/>
      <c r="K54" s="10"/>
      <c r="L54" s="125"/>
      <c r="M54" s="11"/>
      <c r="N54" s="20"/>
      <c r="O54" s="20"/>
      <c r="P54" s="20"/>
      <c r="Q54" s="11"/>
    </row>
    <row r="55" spans="1:17" x14ac:dyDescent="0.25">
      <c r="B55" s="6"/>
      <c r="C55" s="9" t="s">
        <v>87</v>
      </c>
      <c r="D55" s="9"/>
      <c r="E55" s="9"/>
      <c r="F55" s="9"/>
      <c r="G55" s="124"/>
      <c r="H55" s="9"/>
      <c r="I55" s="9"/>
      <c r="J55" s="124"/>
      <c r="K55" s="9"/>
      <c r="L55" s="125"/>
      <c r="M55" s="9"/>
      <c r="N55" s="13"/>
      <c r="O55" s="13"/>
      <c r="P55" s="13"/>
      <c r="Q55" s="11"/>
    </row>
    <row r="56" spans="1:17" x14ac:dyDescent="0.25">
      <c r="C56" s="9"/>
      <c r="D56" s="9"/>
      <c r="E56" s="9"/>
      <c r="F56" s="9"/>
      <c r="G56" s="124"/>
      <c r="H56" s="9"/>
      <c r="I56" s="9"/>
      <c r="J56" s="124"/>
      <c r="K56" s="9"/>
      <c r="L56" s="125"/>
      <c r="M56" s="9"/>
      <c r="N56" s="13"/>
      <c r="O56" s="13"/>
      <c r="P56" s="13"/>
      <c r="Q56" s="11"/>
    </row>
    <row r="57" spans="1:17" x14ac:dyDescent="0.25"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1"/>
    </row>
    <row r="59" spans="1:17" ht="18.75" x14ac:dyDescent="0.3">
      <c r="C59" s="131" t="s">
        <v>77</v>
      </c>
    </row>
    <row r="60" spans="1:17" x14ac:dyDescent="0.25">
      <c r="C60" s="137" t="s">
        <v>47</v>
      </c>
      <c r="Q60" s="11"/>
    </row>
    <row r="61" spans="1:17" x14ac:dyDescent="0.25">
      <c r="C61" s="10" t="s">
        <v>118</v>
      </c>
      <c r="D61" s="10"/>
      <c r="E61" s="22">
        <v>4.5999999999999996</v>
      </c>
      <c r="F61" s="135">
        <v>2</v>
      </c>
      <c r="G61" s="57">
        <f>-F61*E61</f>
        <v>-9.1999999999999993</v>
      </c>
      <c r="H61" s="4"/>
      <c r="I61" s="19">
        <v>0.4</v>
      </c>
      <c r="J61" s="57">
        <f>-I61*E61</f>
        <v>-1.8399999999999999</v>
      </c>
      <c r="K61" s="11"/>
      <c r="L61" s="103"/>
      <c r="M61" s="11"/>
      <c r="N61" s="20">
        <f>(J61+G61)</f>
        <v>-11.04</v>
      </c>
      <c r="Q61" s="11"/>
    </row>
    <row r="62" spans="1:17" x14ac:dyDescent="0.25">
      <c r="C62" s="137" t="s">
        <v>58</v>
      </c>
      <c r="D62" s="10"/>
      <c r="E62" s="10"/>
      <c r="F62" s="10"/>
      <c r="G62" s="10"/>
      <c r="H62" s="10"/>
      <c r="I62" s="10"/>
      <c r="J62" s="10"/>
      <c r="K62" s="11"/>
      <c r="L62" s="103"/>
      <c r="M62" s="11"/>
      <c r="N62" s="20"/>
      <c r="Q62" s="11"/>
    </row>
    <row r="63" spans="1:17" x14ac:dyDescent="0.25">
      <c r="C63" s="10" t="s">
        <v>140</v>
      </c>
      <c r="D63" s="10"/>
      <c r="E63" s="22">
        <v>10</v>
      </c>
      <c r="F63" s="135">
        <v>2.5</v>
      </c>
      <c r="G63" s="57">
        <f t="shared" ref="G63:G64" si="17">-F63*E63</f>
        <v>-25</v>
      </c>
      <c r="H63" s="4"/>
      <c r="I63" s="19">
        <v>0.5</v>
      </c>
      <c r="J63" s="57">
        <f t="shared" ref="J63:J64" si="18">-I63*E63</f>
        <v>-5</v>
      </c>
      <c r="K63" s="11"/>
      <c r="L63" s="103"/>
      <c r="M63" s="11"/>
      <c r="N63" s="20">
        <f t="shared" ref="N63:N64" si="19">(J63+G63)</f>
        <v>-30</v>
      </c>
      <c r="Q63" s="11"/>
    </row>
    <row r="64" spans="1:17" x14ac:dyDescent="0.25">
      <c r="C64" s="10" t="s">
        <v>141</v>
      </c>
      <c r="D64" s="10"/>
      <c r="E64" s="22">
        <v>10</v>
      </c>
      <c r="F64" s="135">
        <v>2.5</v>
      </c>
      <c r="G64" s="57">
        <f t="shared" si="17"/>
        <v>-25</v>
      </c>
      <c r="H64" s="4"/>
      <c r="I64" s="19">
        <v>0.5</v>
      </c>
      <c r="J64" s="57">
        <f t="shared" si="18"/>
        <v>-5</v>
      </c>
      <c r="K64" s="11"/>
      <c r="L64" s="103"/>
      <c r="M64" s="11"/>
      <c r="N64" s="20">
        <f t="shared" si="19"/>
        <v>-30</v>
      </c>
      <c r="Q64" s="11"/>
    </row>
    <row r="65" spans="3:17" x14ac:dyDescent="0.25">
      <c r="C65" s="137" t="s">
        <v>66</v>
      </c>
      <c r="Q65" s="11"/>
    </row>
    <row r="66" spans="3:17" x14ac:dyDescent="0.25">
      <c r="C66" s="10" t="s">
        <v>120</v>
      </c>
      <c r="D66" s="10"/>
      <c r="E66" s="144">
        <v>9.4</v>
      </c>
      <c r="F66" s="135">
        <v>2.2000000000000002</v>
      </c>
      <c r="G66" s="57">
        <f t="shared" ref="G66:G68" si="20">-F66*E66</f>
        <v>-20.680000000000003</v>
      </c>
      <c r="H66" s="4"/>
      <c r="I66" s="135">
        <v>0.4</v>
      </c>
      <c r="J66" s="57">
        <f t="shared" ref="J66:J68" si="21">-I66*E66</f>
        <v>-3.7600000000000002</v>
      </c>
      <c r="N66" s="20">
        <f t="shared" ref="N66:N68" si="22">(J66+G66)</f>
        <v>-24.440000000000005</v>
      </c>
      <c r="Q66" s="11"/>
    </row>
    <row r="67" spans="3:17" x14ac:dyDescent="0.25">
      <c r="C67" s="10" t="s">
        <v>124</v>
      </c>
      <c r="D67" s="10"/>
      <c r="E67" s="144">
        <v>13</v>
      </c>
      <c r="F67" s="135">
        <v>2.5</v>
      </c>
      <c r="G67" s="57">
        <f t="shared" si="20"/>
        <v>-32.5</v>
      </c>
      <c r="H67" s="4"/>
      <c r="I67" s="135">
        <v>0.4</v>
      </c>
      <c r="J67" s="57">
        <f t="shared" si="21"/>
        <v>-5.2</v>
      </c>
      <c r="N67" s="20">
        <f t="shared" si="22"/>
        <v>-37.700000000000003</v>
      </c>
      <c r="Q67" s="11"/>
    </row>
    <row r="68" spans="3:17" x14ac:dyDescent="0.25">
      <c r="C68" s="10" t="s">
        <v>121</v>
      </c>
      <c r="E68" s="144">
        <v>7.2</v>
      </c>
      <c r="F68" s="135">
        <v>2.2000000000000002</v>
      </c>
      <c r="G68" s="57">
        <f t="shared" si="20"/>
        <v>-15.840000000000002</v>
      </c>
      <c r="H68" s="4"/>
      <c r="I68" s="135">
        <v>0.4</v>
      </c>
      <c r="J68" s="57">
        <f t="shared" si="21"/>
        <v>-2.8800000000000003</v>
      </c>
      <c r="N68" s="20">
        <f t="shared" si="22"/>
        <v>-18.720000000000002</v>
      </c>
      <c r="Q68" s="11"/>
    </row>
    <row r="69" spans="3:17" x14ac:dyDescent="0.25">
      <c r="C69" s="169" t="s">
        <v>80</v>
      </c>
      <c r="Q69" s="11"/>
    </row>
    <row r="70" spans="3:17" x14ac:dyDescent="0.25">
      <c r="C70" s="10" t="s">
        <v>118</v>
      </c>
      <c r="D70" s="10"/>
      <c r="E70" s="22">
        <v>0.8</v>
      </c>
      <c r="F70" s="135">
        <v>2.7</v>
      </c>
      <c r="G70" s="57">
        <f>-F70*E70</f>
        <v>-2.16</v>
      </c>
      <c r="H70" s="4"/>
      <c r="I70" s="19">
        <v>0.5</v>
      </c>
      <c r="J70" s="57">
        <f>-I70*E70</f>
        <v>-0.4</v>
      </c>
      <c r="K70" s="11"/>
      <c r="L70" s="103"/>
      <c r="M70" s="11"/>
      <c r="N70" s="20">
        <f>(J70+G70)</f>
        <v>-2.56</v>
      </c>
      <c r="O70" s="11"/>
      <c r="Q70" s="11"/>
    </row>
    <row r="71" spans="3:17" x14ac:dyDescent="0.25">
      <c r="C71" s="169" t="s">
        <v>82</v>
      </c>
      <c r="Q71" s="11"/>
    </row>
    <row r="72" spans="3:17" x14ac:dyDescent="0.25">
      <c r="C72" s="10" t="s">
        <v>120</v>
      </c>
      <c r="D72" s="10"/>
      <c r="E72" s="144">
        <v>2</v>
      </c>
      <c r="F72" s="135">
        <v>2.2000000000000002</v>
      </c>
      <c r="G72" s="57">
        <f t="shared" ref="G72" si="23">-F72*E72</f>
        <v>-4.4000000000000004</v>
      </c>
      <c r="H72" s="4"/>
      <c r="I72" s="135">
        <v>0.4</v>
      </c>
      <c r="J72" s="57">
        <f t="shared" ref="J72" si="24">-I72*E72</f>
        <v>-0.8</v>
      </c>
      <c r="K72" s="11"/>
      <c r="L72" s="103"/>
      <c r="M72" s="11"/>
      <c r="N72" s="20">
        <f t="shared" ref="N72" si="25">(J72+G72)</f>
        <v>-5.2</v>
      </c>
      <c r="O72" s="10"/>
      <c r="Q72" s="11"/>
    </row>
    <row r="73" spans="3:17" x14ac:dyDescent="0.25">
      <c r="Q73" s="11"/>
    </row>
    <row r="74" spans="3:17" x14ac:dyDescent="0.25">
      <c r="Q74" s="11"/>
    </row>
    <row r="75" spans="3:17" x14ac:dyDescent="0.25">
      <c r="Q75" s="11"/>
    </row>
  </sheetData>
  <mergeCells count="1">
    <mergeCell ref="E30:P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45.28515625" style="1" customWidth="1"/>
    <col min="19" max="19" width="0.85546875" style="1" customWidth="1"/>
    <col min="20" max="20" width="24" style="1" customWidth="1"/>
    <col min="21" max="24" width="12.7109375" style="1" customWidth="1"/>
    <col min="25" max="16384" width="9.140625" style="1"/>
  </cols>
  <sheetData>
    <row r="1" spans="2:17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7" x14ac:dyDescent="0.2">
      <c r="B2" s="7"/>
      <c r="C2" s="142" t="s">
        <v>89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7" x14ac:dyDescent="0.2">
      <c r="E3" s="17" t="s">
        <v>41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36" t="s">
        <v>42</v>
      </c>
      <c r="M3" s="12"/>
      <c r="N3" s="12" t="s">
        <v>68</v>
      </c>
      <c r="O3" s="12"/>
      <c r="P3" s="17" t="s">
        <v>3</v>
      </c>
      <c r="Q3" s="17"/>
    </row>
    <row r="4" spans="2:17" ht="20.100000000000001" customHeight="1" x14ac:dyDescent="0.25">
      <c r="C4" s="128" t="s">
        <v>54</v>
      </c>
      <c r="D4" s="128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7" x14ac:dyDescent="0.2">
      <c r="C5" s="9" t="s">
        <v>62</v>
      </c>
      <c r="D5" s="9"/>
      <c r="E5" s="119"/>
      <c r="F5" s="120"/>
      <c r="G5" s="121"/>
      <c r="H5" s="4"/>
      <c r="I5" s="12"/>
      <c r="J5" s="148">
        <v>-0.75</v>
      </c>
      <c r="K5" s="11"/>
      <c r="L5" s="11"/>
      <c r="M5" s="11"/>
      <c r="N5" s="13">
        <f>(J5+G5)</f>
        <v>-0.75</v>
      </c>
      <c r="O5" s="12"/>
      <c r="P5" s="17"/>
      <c r="Q5" s="17"/>
    </row>
    <row r="6" spans="2:17" x14ac:dyDescent="0.2">
      <c r="C6" s="11" t="s">
        <v>16</v>
      </c>
      <c r="D6" s="11"/>
      <c r="E6" s="119"/>
      <c r="F6" s="120"/>
      <c r="G6" s="121"/>
      <c r="H6" s="122"/>
      <c r="I6" s="12"/>
      <c r="J6" s="14">
        <f>-0.1-0.211744</f>
        <v>-0.31174400000000002</v>
      </c>
      <c r="K6" s="11"/>
      <c r="L6" s="11"/>
      <c r="M6" s="11"/>
      <c r="N6" s="153">
        <f>J6</f>
        <v>-0.31174400000000002</v>
      </c>
      <c r="O6" s="12"/>
      <c r="P6" s="17"/>
      <c r="Q6" s="17"/>
    </row>
    <row r="7" spans="2:17" x14ac:dyDescent="0.2">
      <c r="C7" s="9" t="s">
        <v>60</v>
      </c>
      <c r="D7" s="10"/>
      <c r="E7" s="18">
        <f>5.20077+1.75664+3.78571</f>
        <v>10.743120000000001</v>
      </c>
      <c r="F7" s="119">
        <f>-G7/E7</f>
        <v>2.4562616539701687</v>
      </c>
      <c r="G7" s="121">
        <f>-11.227997-5.322619-9.8372977</f>
        <v>-26.387913700000002</v>
      </c>
      <c r="H7" s="122"/>
      <c r="I7" s="12"/>
      <c r="J7" s="12"/>
      <c r="K7" s="11"/>
      <c r="L7" s="11"/>
      <c r="M7" s="11"/>
      <c r="N7" s="13">
        <f>G7</f>
        <v>-26.387913700000002</v>
      </c>
      <c r="O7" s="12"/>
      <c r="P7" s="17"/>
      <c r="Q7" s="17"/>
    </row>
    <row r="8" spans="2:17" x14ac:dyDescent="0.2">
      <c r="C8" s="10" t="s">
        <v>49</v>
      </c>
      <c r="D8" s="10"/>
      <c r="E8" s="119"/>
      <c r="F8" s="119"/>
      <c r="G8" s="121"/>
      <c r="H8" s="122"/>
      <c r="I8" s="12"/>
      <c r="J8" s="12"/>
      <c r="K8" s="11"/>
      <c r="L8" s="105">
        <v>-0.25374600000000003</v>
      </c>
      <c r="M8" s="11"/>
      <c r="N8" s="152">
        <f>L8</f>
        <v>-0.25374600000000003</v>
      </c>
      <c r="O8" s="12"/>
      <c r="P8" s="17"/>
      <c r="Q8" s="17"/>
    </row>
    <row r="9" spans="2:17" x14ac:dyDescent="0.2">
      <c r="C9" s="154" t="s">
        <v>46</v>
      </c>
      <c r="D9" s="10"/>
      <c r="E9" s="145">
        <v>2.4132500000000001</v>
      </c>
      <c r="F9" s="135">
        <v>1.75</v>
      </c>
      <c r="G9" s="124">
        <f>-F9*E9</f>
        <v>-4.2231874999999999</v>
      </c>
      <c r="H9" s="4"/>
      <c r="I9" s="12"/>
      <c r="J9" s="12"/>
      <c r="K9" s="11"/>
      <c r="L9" s="103"/>
      <c r="M9" s="11"/>
      <c r="N9" s="143">
        <f>(J9+G9)</f>
        <v>-4.2231874999999999</v>
      </c>
      <c r="O9" s="12"/>
      <c r="P9" s="17"/>
      <c r="Q9" s="17"/>
    </row>
    <row r="10" spans="2:17" x14ac:dyDescent="0.2">
      <c r="C10" s="154" t="s">
        <v>53</v>
      </c>
      <c r="D10" s="10"/>
      <c r="E10" s="18">
        <v>1.1594</v>
      </c>
      <c r="F10" s="135">
        <v>1.69</v>
      </c>
      <c r="G10" s="57">
        <f t="shared" ref="G10" si="0">-F10*E10</f>
        <v>-1.9593859999999999</v>
      </c>
      <c r="H10" s="4"/>
      <c r="I10" s="12"/>
      <c r="J10" s="12"/>
      <c r="K10" s="11"/>
      <c r="L10" s="103"/>
      <c r="M10" s="11"/>
      <c r="N10" s="143">
        <f t="shared" ref="N10" si="1">(J10+G10)</f>
        <v>-1.9593859999999999</v>
      </c>
      <c r="O10" s="12"/>
      <c r="P10" s="17"/>
      <c r="Q10" s="17"/>
    </row>
    <row r="11" spans="2:17" x14ac:dyDescent="0.2">
      <c r="C11" s="156" t="s">
        <v>63</v>
      </c>
      <c r="D11" s="9"/>
      <c r="E11" s="119"/>
      <c r="F11" s="105"/>
      <c r="G11" s="139"/>
      <c r="H11" s="4"/>
      <c r="I11" s="12"/>
      <c r="J11" s="14">
        <v>-0.1</v>
      </c>
      <c r="K11" s="11"/>
      <c r="L11" s="11"/>
      <c r="M11" s="11"/>
      <c r="N11" s="143">
        <f>(J11+G11)</f>
        <v>-0.1</v>
      </c>
      <c r="O11" s="12"/>
      <c r="P11" s="17"/>
      <c r="Q11" s="17"/>
    </row>
    <row r="12" spans="2:17" x14ac:dyDescent="0.2">
      <c r="C12" s="10"/>
      <c r="D12" s="10"/>
      <c r="E12" s="119"/>
      <c r="F12" s="119"/>
      <c r="G12" s="121"/>
      <c r="H12" s="122"/>
      <c r="I12" s="12"/>
      <c r="J12" s="12"/>
      <c r="K12" s="11"/>
      <c r="L12" s="11"/>
      <c r="M12" s="11"/>
      <c r="N12" s="11"/>
      <c r="O12" s="12"/>
      <c r="P12" s="17"/>
      <c r="Q12" s="17"/>
    </row>
    <row r="13" spans="2:17" ht="20.100000000000001" customHeight="1" x14ac:dyDescent="0.25">
      <c r="C13" s="127"/>
      <c r="D13" s="127"/>
      <c r="P13" s="147" t="s">
        <v>57</v>
      </c>
    </row>
    <row r="14" spans="2:17" ht="15" customHeight="1" x14ac:dyDescent="0.25">
      <c r="C14" s="127"/>
      <c r="D14" s="127"/>
      <c r="N14" s="146" t="s">
        <v>55</v>
      </c>
      <c r="P14" s="136">
        <f>71.836177</f>
        <v>71.836177000000006</v>
      </c>
    </row>
    <row r="15" spans="2:17" ht="20.100000000000001" customHeight="1" x14ac:dyDescent="0.25">
      <c r="C15" s="131" t="s">
        <v>21</v>
      </c>
      <c r="D15" s="127"/>
    </row>
    <row r="16" spans="2:17" ht="15" customHeight="1" x14ac:dyDescent="0.25">
      <c r="C16" s="127"/>
      <c r="D16" s="127"/>
      <c r="E16" s="17" t="s">
        <v>41</v>
      </c>
      <c r="F16" s="17" t="s">
        <v>5</v>
      </c>
      <c r="G16" s="17" t="s">
        <v>0</v>
      </c>
      <c r="H16" s="17"/>
      <c r="I16" s="17" t="s">
        <v>6</v>
      </c>
      <c r="J16" s="17" t="s">
        <v>10</v>
      </c>
    </row>
    <row r="17" spans="1:18" ht="15" customHeight="1" x14ac:dyDescent="0.25">
      <c r="C17" s="154" t="s">
        <v>84</v>
      </c>
      <c r="D17" s="127"/>
      <c r="E17" s="17"/>
      <c r="F17" s="17"/>
      <c r="G17" s="17"/>
      <c r="H17" s="17"/>
      <c r="I17" s="17"/>
      <c r="J17" s="17"/>
      <c r="L17" s="167">
        <v>-0.83499999999999996</v>
      </c>
      <c r="N17" s="143">
        <f t="shared" ref="N17:N21" si="2">(J17+G17+L17)</f>
        <v>-0.83499999999999996</v>
      </c>
      <c r="R17" s="6" t="s">
        <v>83</v>
      </c>
    </row>
    <row r="18" spans="1:18" ht="15" customHeight="1" x14ac:dyDescent="0.2">
      <c r="B18" s="8"/>
      <c r="C18" s="154" t="s">
        <v>53</v>
      </c>
      <c r="D18" s="10"/>
      <c r="E18" s="145">
        <f>E10</f>
        <v>1.1594</v>
      </c>
      <c r="F18" s="135">
        <v>0</v>
      </c>
      <c r="G18" s="57">
        <f t="shared" ref="G18" si="3">-F18*E18</f>
        <v>0</v>
      </c>
      <c r="H18" s="4"/>
      <c r="I18" s="135">
        <v>0.4</v>
      </c>
      <c r="J18" s="178">
        <f t="shared" ref="J18" si="4">-I18*E18</f>
        <v>-0.46376000000000001</v>
      </c>
      <c r="K18" s="11"/>
      <c r="L18" s="103"/>
      <c r="M18" s="11"/>
      <c r="N18" s="143">
        <f t="shared" si="2"/>
        <v>-0.46376000000000001</v>
      </c>
      <c r="O18" s="9"/>
      <c r="P18" s="21"/>
      <c r="Q18" s="11"/>
    </row>
    <row r="19" spans="1:18" ht="15" customHeight="1" x14ac:dyDescent="0.2">
      <c r="B19" s="8"/>
      <c r="C19" s="155" t="s">
        <v>16</v>
      </c>
      <c r="D19" s="11"/>
      <c r="E19" s="9"/>
      <c r="F19" s="9"/>
      <c r="G19" s="9"/>
      <c r="H19" s="9"/>
      <c r="I19" s="9"/>
      <c r="J19" s="181">
        <f>-0.636-J6</f>
        <v>-0.32425599999999999</v>
      </c>
      <c r="K19" s="9"/>
      <c r="L19" s="9"/>
      <c r="M19" s="9"/>
      <c r="N19" s="143">
        <f t="shared" si="2"/>
        <v>-0.32425599999999999</v>
      </c>
      <c r="O19" s="9"/>
      <c r="P19" s="21"/>
      <c r="Q19" s="11"/>
    </row>
    <row r="20" spans="1:18" ht="15" customHeight="1" x14ac:dyDescent="0.2">
      <c r="B20" s="8"/>
      <c r="C20" s="156" t="s">
        <v>61</v>
      </c>
      <c r="D20" s="9"/>
      <c r="E20" s="9"/>
      <c r="F20" s="9"/>
      <c r="G20" s="9"/>
      <c r="H20" s="4"/>
      <c r="I20" s="120"/>
      <c r="J20" s="180">
        <f>-1.71638-J5</f>
        <v>-0.96638000000000002</v>
      </c>
      <c r="K20" s="11"/>
      <c r="L20" s="11"/>
      <c r="M20" s="11"/>
      <c r="N20" s="143">
        <f t="shared" si="2"/>
        <v>-0.96638000000000002</v>
      </c>
      <c r="O20" s="9"/>
      <c r="P20" s="21"/>
      <c r="Q20" s="11"/>
    </row>
    <row r="21" spans="1:18" ht="15" customHeight="1" x14ac:dyDescent="0.2">
      <c r="B21" s="8"/>
      <c r="C21" s="156" t="s">
        <v>63</v>
      </c>
      <c r="D21" s="9"/>
      <c r="E21" s="119"/>
      <c r="F21" s="105"/>
      <c r="G21" s="139"/>
      <c r="H21" s="4"/>
      <c r="I21" s="19">
        <v>0.3</v>
      </c>
      <c r="J21" s="179">
        <f>(-I21*(E21+E7))-J11</f>
        <v>-3.1229360000000002</v>
      </c>
      <c r="K21" s="11"/>
      <c r="L21" s="11"/>
      <c r="M21" s="11"/>
      <c r="N21" s="143">
        <f t="shared" si="2"/>
        <v>-3.1229360000000002</v>
      </c>
      <c r="O21" s="9"/>
      <c r="P21" s="21"/>
      <c r="Q21" s="11"/>
    </row>
    <row r="22" spans="1:18" ht="15" customHeight="1" x14ac:dyDescent="0.2">
      <c r="B22" s="8"/>
      <c r="C22" s="154" t="s">
        <v>49</v>
      </c>
      <c r="D22" s="10"/>
      <c r="E22" s="104"/>
      <c r="F22" s="120"/>
      <c r="G22" s="57"/>
      <c r="H22" s="4"/>
      <c r="I22" s="120"/>
      <c r="J22" s="57"/>
      <c r="K22" s="11"/>
      <c r="L22" s="157">
        <f>-2.537446-L8</f>
        <v>-2.2837000000000001</v>
      </c>
      <c r="M22" s="11"/>
      <c r="N22" s="143">
        <f>(J22+G22+L22)</f>
        <v>-2.2837000000000001</v>
      </c>
      <c r="O22" s="9"/>
      <c r="P22" s="21"/>
      <c r="Q22" s="11"/>
    </row>
    <row r="23" spans="1:18" ht="15" customHeight="1" x14ac:dyDescent="0.2">
      <c r="B23" s="8"/>
      <c r="C23" s="155" t="s">
        <v>8</v>
      </c>
      <c r="D23" s="11"/>
      <c r="E23" s="28">
        <v>1.48</v>
      </c>
      <c r="F23" s="135">
        <v>2.2000000000000002</v>
      </c>
      <c r="G23" s="150">
        <f>-F23*E23</f>
        <v>-3.2560000000000002</v>
      </c>
      <c r="H23" s="11"/>
      <c r="I23" s="29">
        <v>0.35</v>
      </c>
      <c r="J23" s="57">
        <f>-I23*E23</f>
        <v>-0.51800000000000002</v>
      </c>
      <c r="K23" s="9"/>
      <c r="L23" s="9"/>
      <c r="M23" s="9"/>
      <c r="N23" s="143">
        <f t="shared" ref="N23:N26" si="5">(J23+G23+L23)</f>
        <v>-3.774</v>
      </c>
      <c r="O23" s="9"/>
      <c r="P23" s="21"/>
      <c r="Q23" s="11"/>
    </row>
    <row r="24" spans="1:18" ht="15" customHeight="1" x14ac:dyDescent="0.2">
      <c r="B24" s="8"/>
      <c r="C24" s="154" t="s">
        <v>52</v>
      </c>
      <c r="D24" s="10"/>
      <c r="E24" s="175">
        <v>0.8</v>
      </c>
      <c r="F24" s="172">
        <v>1.9</v>
      </c>
      <c r="G24" s="57">
        <f>-F24*E24</f>
        <v>-1.52</v>
      </c>
      <c r="H24" s="4"/>
      <c r="I24" s="135">
        <v>0.4</v>
      </c>
      <c r="J24" s="177">
        <f>-I24*E24</f>
        <v>-0.32000000000000006</v>
      </c>
      <c r="K24" s="11"/>
      <c r="L24" s="103"/>
      <c r="M24" s="11"/>
      <c r="N24" s="143">
        <f t="shared" si="5"/>
        <v>-1.84</v>
      </c>
      <c r="O24" s="9"/>
      <c r="P24" s="21"/>
      <c r="Q24" s="11"/>
    </row>
    <row r="25" spans="1:18" ht="15" customHeight="1" x14ac:dyDescent="0.2">
      <c r="B25" s="8"/>
      <c r="C25" s="154" t="s">
        <v>46</v>
      </c>
      <c r="D25" s="10"/>
      <c r="E25" s="175"/>
      <c r="F25" s="172"/>
      <c r="G25" s="57"/>
      <c r="H25" s="4"/>
      <c r="I25" s="135">
        <v>0.4</v>
      </c>
      <c r="J25" s="177">
        <f>-I25*E9</f>
        <v>-0.96530000000000005</v>
      </c>
      <c r="K25" s="11"/>
      <c r="L25" s="103"/>
      <c r="M25" s="11"/>
      <c r="N25" s="143">
        <f t="shared" si="5"/>
        <v>-0.96530000000000005</v>
      </c>
      <c r="O25" s="9"/>
      <c r="P25" s="21"/>
      <c r="Q25" s="11"/>
    </row>
    <row r="26" spans="1:18" ht="15" customHeight="1" x14ac:dyDescent="0.2">
      <c r="B26" s="8"/>
      <c r="C26" s="10" t="s">
        <v>45</v>
      </c>
      <c r="D26" s="10"/>
      <c r="E26" s="174">
        <v>2.8622010000000002</v>
      </c>
      <c r="F26" s="166">
        <v>2.0150000000000001</v>
      </c>
      <c r="G26" s="57">
        <f>-F26*E26</f>
        <v>-5.7673350150000005</v>
      </c>
      <c r="H26" s="4"/>
      <c r="I26" s="19">
        <v>0.4</v>
      </c>
      <c r="J26" s="178">
        <f>-I26*E26</f>
        <v>-1.1448804000000001</v>
      </c>
      <c r="K26" s="11"/>
      <c r="L26" s="103"/>
      <c r="M26" s="11"/>
      <c r="N26" s="143">
        <f t="shared" si="5"/>
        <v>-6.9122154150000004</v>
      </c>
      <c r="O26" s="10"/>
      <c r="P26" s="21"/>
      <c r="Q26" s="11"/>
    </row>
    <row r="27" spans="1:18" ht="15.95" thickBot="1" x14ac:dyDescent="0.25">
      <c r="A27" s="6"/>
      <c r="B27" s="6"/>
      <c r="N27" s="149">
        <f>SUM(N17:N26)</f>
        <v>-21.487547415000002</v>
      </c>
      <c r="O27" s="9"/>
      <c r="P27" s="129">
        <f>P14+N27</f>
        <v>50.348629585000005</v>
      </c>
      <c r="Q27" s="11"/>
      <c r="R27" s="67" t="s">
        <v>31</v>
      </c>
    </row>
    <row r="28" spans="1:18" x14ac:dyDescent="0.2">
      <c r="Q28" s="11"/>
    </row>
    <row r="29" spans="1:18" ht="21" x14ac:dyDescent="0.25">
      <c r="E29" s="209" t="s">
        <v>56</v>
      </c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1"/>
      <c r="Q29" s="11"/>
    </row>
    <row r="30" spans="1:18" ht="15" customHeight="1" x14ac:dyDescent="0.2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11"/>
    </row>
    <row r="31" spans="1:18" x14ac:dyDescent="0.2">
      <c r="B31" s="9"/>
      <c r="C31" s="130"/>
      <c r="D31" s="130"/>
      <c r="E31" s="17" t="s">
        <v>4</v>
      </c>
      <c r="F31" s="17" t="s">
        <v>5</v>
      </c>
      <c r="G31" s="17" t="s">
        <v>0</v>
      </c>
      <c r="H31" s="17"/>
      <c r="I31" s="17" t="s">
        <v>6</v>
      </c>
      <c r="J31" s="17" t="s">
        <v>10</v>
      </c>
      <c r="K31" s="9"/>
      <c r="L31" s="36" t="s">
        <v>42</v>
      </c>
      <c r="M31" s="9"/>
      <c r="N31" s="36" t="s">
        <v>26</v>
      </c>
      <c r="O31" s="9"/>
      <c r="P31" s="132" t="s">
        <v>2</v>
      </c>
      <c r="Q31" s="11"/>
    </row>
    <row r="32" spans="1:18" ht="15" customHeight="1" x14ac:dyDescent="0.2">
      <c r="B32" s="9"/>
      <c r="C32" s="130"/>
      <c r="D32" s="130"/>
      <c r="E32" s="17"/>
      <c r="F32" s="17"/>
      <c r="G32" s="17"/>
      <c r="H32" s="17"/>
      <c r="I32" s="17"/>
      <c r="J32" s="17"/>
      <c r="K32" s="9"/>
      <c r="L32" s="36"/>
      <c r="M32" s="9"/>
      <c r="N32" s="36"/>
      <c r="O32" s="9"/>
      <c r="P32" s="132"/>
      <c r="Q32" s="11"/>
    </row>
    <row r="33" spans="1:18" ht="20.100000000000001" customHeight="1" x14ac:dyDescent="0.25">
      <c r="B33" s="9"/>
      <c r="C33" s="131" t="s">
        <v>48</v>
      </c>
      <c r="D33" s="131"/>
      <c r="E33" s="17"/>
      <c r="F33" s="17"/>
      <c r="G33" s="17"/>
      <c r="H33" s="17"/>
      <c r="I33" s="17"/>
      <c r="J33" s="17"/>
      <c r="K33" s="9"/>
      <c r="L33" s="36"/>
      <c r="M33" s="9"/>
      <c r="N33" s="36"/>
      <c r="O33" s="9"/>
      <c r="P33" s="132"/>
      <c r="Q33" s="11"/>
    </row>
    <row r="34" spans="1:18" x14ac:dyDescent="0.2">
      <c r="B34" s="6"/>
      <c r="C34" s="10" t="s">
        <v>119</v>
      </c>
      <c r="D34" s="10"/>
      <c r="E34" s="144">
        <v>3.6</v>
      </c>
      <c r="F34" s="135">
        <v>2.2000000000000002</v>
      </c>
      <c r="G34" s="57">
        <f t="shared" ref="G34" si="6">-F34*E34</f>
        <v>-7.9200000000000008</v>
      </c>
      <c r="H34" s="4"/>
      <c r="I34" s="135">
        <v>0.4</v>
      </c>
      <c r="J34" s="57">
        <f t="shared" ref="J34" si="7">-I34*E34</f>
        <v>-1.4400000000000002</v>
      </c>
      <c r="K34" s="11"/>
      <c r="L34" s="103"/>
      <c r="M34" s="11"/>
      <c r="N34" s="20">
        <f t="shared" ref="N34" si="8">(J34+G34)</f>
        <v>-9.3600000000000012</v>
      </c>
      <c r="O34" s="10"/>
      <c r="P34" s="133">
        <f>P27+N34</f>
        <v>40.988629585000005</v>
      </c>
      <c r="Q34" s="11"/>
    </row>
    <row r="35" spans="1:18" x14ac:dyDescent="0.2">
      <c r="B35" s="6"/>
      <c r="C35" s="10" t="s">
        <v>121</v>
      </c>
      <c r="D35" s="10"/>
      <c r="E35" s="145">
        <v>3.02</v>
      </c>
      <c r="F35" s="135">
        <v>2.2000000000000002</v>
      </c>
      <c r="G35" s="57">
        <f>-F35*E35</f>
        <v>-6.644000000000001</v>
      </c>
      <c r="H35" s="4"/>
      <c r="I35" s="19">
        <v>0.35</v>
      </c>
      <c r="J35" s="57">
        <f>-I35*E35</f>
        <v>-1.0569999999999999</v>
      </c>
      <c r="K35" s="11"/>
      <c r="L35" s="103"/>
      <c r="M35" s="11"/>
      <c r="N35" s="20">
        <f>(J35+G35)</f>
        <v>-7.7010000000000005</v>
      </c>
      <c r="O35" s="10"/>
      <c r="P35" s="133">
        <f t="shared" ref="P35:P37" si="9">P34+N35</f>
        <v>33.287629585000005</v>
      </c>
      <c r="Q35" s="11"/>
      <c r="R35" s="6"/>
    </row>
    <row r="36" spans="1:18" ht="15.95" thickBot="1" x14ac:dyDescent="0.25">
      <c r="C36" s="10" t="s">
        <v>122</v>
      </c>
      <c r="E36" s="176">
        <v>1.04</v>
      </c>
      <c r="F36" s="172">
        <v>1.9</v>
      </c>
      <c r="G36" s="57">
        <f>-F36*E36</f>
        <v>-1.976</v>
      </c>
      <c r="H36" s="4"/>
      <c r="I36" s="19">
        <v>0.35</v>
      </c>
      <c r="J36" s="57">
        <f>-I36*E36</f>
        <v>-0.36399999999999999</v>
      </c>
      <c r="K36" s="11"/>
      <c r="L36" s="103"/>
      <c r="M36" s="11"/>
      <c r="N36" s="20">
        <f>(J36+G36)</f>
        <v>-2.34</v>
      </c>
      <c r="O36" s="10"/>
      <c r="P36" s="133">
        <f t="shared" si="9"/>
        <v>30.947629585000005</v>
      </c>
      <c r="R36" s="6"/>
    </row>
    <row r="37" spans="1:18" ht="15.95" thickBot="1" x14ac:dyDescent="0.25">
      <c r="C37" s="10" t="s">
        <v>123</v>
      </c>
      <c r="E37" s="176">
        <v>1.2150000000000001</v>
      </c>
      <c r="F37" s="172">
        <v>1.9</v>
      </c>
      <c r="G37" s="57">
        <f>-F37*E37</f>
        <v>-2.3085</v>
      </c>
      <c r="H37" s="4"/>
      <c r="I37" s="19">
        <v>0.35</v>
      </c>
      <c r="J37" s="57">
        <f>-I37*E37</f>
        <v>-0.42525000000000002</v>
      </c>
      <c r="K37" s="11"/>
      <c r="L37" s="103"/>
      <c r="M37" s="11"/>
      <c r="N37" s="20">
        <f>(J37+G37)</f>
        <v>-2.7337500000000001</v>
      </c>
      <c r="O37" s="10"/>
      <c r="P37" s="159">
        <f t="shared" si="9"/>
        <v>28.213879585000004</v>
      </c>
      <c r="R37" s="164" t="s">
        <v>88</v>
      </c>
    </row>
    <row r="38" spans="1:18" ht="15.95" thickBot="1" x14ac:dyDescent="0.25">
      <c r="A38" s="6"/>
      <c r="B38" s="6"/>
      <c r="C38" s="10"/>
      <c r="D38" s="10"/>
      <c r="E38" s="104"/>
      <c r="F38" s="120"/>
      <c r="G38" s="124"/>
      <c r="H38" s="122"/>
      <c r="I38" s="120"/>
      <c r="J38" s="124"/>
      <c r="K38" s="10"/>
      <c r="L38" s="125"/>
      <c r="M38" s="10"/>
      <c r="N38" s="126">
        <f>SUM(N34:N37)</f>
        <v>-22.13475</v>
      </c>
      <c r="O38" s="10"/>
      <c r="P38" s="133"/>
      <c r="Q38" s="11"/>
    </row>
    <row r="39" spans="1:18" ht="18.95" x14ac:dyDescent="0.25">
      <c r="A39" s="6"/>
      <c r="B39" s="6"/>
      <c r="C39" s="131" t="s">
        <v>75</v>
      </c>
      <c r="D39" s="134"/>
      <c r="E39" s="104"/>
      <c r="F39" s="120"/>
      <c r="G39" s="124"/>
      <c r="H39" s="122"/>
      <c r="I39" s="120"/>
      <c r="J39" s="124"/>
      <c r="K39" s="10"/>
      <c r="L39" s="125"/>
      <c r="M39" s="10"/>
      <c r="N39" s="20"/>
      <c r="O39" s="10"/>
      <c r="P39" s="133"/>
      <c r="Q39" s="11"/>
    </row>
    <row r="40" spans="1:18" x14ac:dyDescent="0.2">
      <c r="A40" s="6"/>
      <c r="B40" s="6"/>
      <c r="C40" s="170" t="s">
        <v>128</v>
      </c>
      <c r="D40" s="10"/>
      <c r="E40" s="114">
        <v>8</v>
      </c>
      <c r="F40" s="135">
        <v>2.5</v>
      </c>
      <c r="G40" s="57">
        <f>-F40*E40</f>
        <v>-20</v>
      </c>
      <c r="H40" s="4"/>
      <c r="I40" s="19">
        <v>0.5</v>
      </c>
      <c r="J40" s="57">
        <f>-I40*E40</f>
        <v>-4</v>
      </c>
      <c r="K40" s="11"/>
      <c r="L40" s="103"/>
      <c r="M40" s="11"/>
      <c r="N40" s="20">
        <f>(J40+G40)</f>
        <v>-24</v>
      </c>
      <c r="O40" s="10"/>
      <c r="P40" s="133">
        <f>P37+N40</f>
        <v>4.2138795850000044</v>
      </c>
      <c r="Q40" s="11"/>
    </row>
    <row r="41" spans="1:18" x14ac:dyDescent="0.2">
      <c r="C41" s="10" t="s">
        <v>123</v>
      </c>
      <c r="E41" s="171">
        <v>5.3</v>
      </c>
      <c r="F41" s="135">
        <v>2</v>
      </c>
      <c r="G41" s="57">
        <f t="shared" ref="G41:G44" si="10">-F41*E41</f>
        <v>-10.6</v>
      </c>
      <c r="H41" s="4"/>
      <c r="I41" s="135">
        <v>0.4</v>
      </c>
      <c r="J41" s="57">
        <f t="shared" ref="J41:J44" si="11">-I41*E41</f>
        <v>-2.12</v>
      </c>
      <c r="K41" s="11"/>
      <c r="L41" s="103"/>
      <c r="M41" s="11"/>
      <c r="N41" s="20">
        <f t="shared" ref="N41:N44" si="12">(J41+G41)</f>
        <v>-12.719999999999999</v>
      </c>
      <c r="O41" s="10"/>
      <c r="P41" s="133">
        <f>P40+N41</f>
        <v>-8.5061204149999945</v>
      </c>
    </row>
    <row r="42" spans="1:18" x14ac:dyDescent="0.25">
      <c r="C42" s="10" t="s">
        <v>123</v>
      </c>
      <c r="E42" s="144">
        <v>3.5</v>
      </c>
      <c r="F42" s="135">
        <v>2.5</v>
      </c>
      <c r="G42" s="57">
        <f t="shared" si="10"/>
        <v>-8.75</v>
      </c>
      <c r="H42" s="4"/>
      <c r="I42" s="135">
        <v>0.4</v>
      </c>
      <c r="J42" s="57">
        <f t="shared" si="11"/>
        <v>-1.4000000000000001</v>
      </c>
      <c r="K42" s="11"/>
      <c r="L42" s="103"/>
      <c r="M42" s="11"/>
      <c r="N42" s="20">
        <f t="shared" si="12"/>
        <v>-10.15</v>
      </c>
      <c r="O42" s="10"/>
      <c r="P42" s="133">
        <f>P41+N42</f>
        <v>-18.656120414999997</v>
      </c>
    </row>
    <row r="43" spans="1:18" x14ac:dyDescent="0.25">
      <c r="A43" s="6"/>
      <c r="B43" s="6"/>
      <c r="C43" s="170" t="s">
        <v>129</v>
      </c>
      <c r="D43" s="10"/>
      <c r="E43" s="114">
        <v>9.5</v>
      </c>
      <c r="F43" s="135">
        <v>2.5</v>
      </c>
      <c r="G43" s="57">
        <f>-F43*E43</f>
        <v>-23.75</v>
      </c>
      <c r="H43" s="4"/>
      <c r="I43" s="19">
        <v>0.5</v>
      </c>
      <c r="J43" s="57">
        <f>-I43*E43</f>
        <v>-4.75</v>
      </c>
      <c r="K43" s="11"/>
      <c r="L43" s="103"/>
      <c r="M43" s="11"/>
      <c r="N43" s="20">
        <f t="shared" ref="N43" si="13">(J43+G43)</f>
        <v>-28.5</v>
      </c>
      <c r="O43" s="10"/>
      <c r="P43" s="133">
        <f t="shared" ref="P43:P44" si="14">P42+N43</f>
        <v>-47.156120414999997</v>
      </c>
      <c r="Q43" s="11"/>
    </row>
    <row r="44" spans="1:18" x14ac:dyDescent="0.25">
      <c r="B44" s="6"/>
      <c r="C44" s="10" t="s">
        <v>130</v>
      </c>
      <c r="D44" s="10"/>
      <c r="E44" s="22">
        <v>11</v>
      </c>
      <c r="F44" s="135">
        <v>2.5</v>
      </c>
      <c r="G44" s="57">
        <f t="shared" si="10"/>
        <v>-27.5</v>
      </c>
      <c r="H44" s="4"/>
      <c r="I44" s="19">
        <v>0.35</v>
      </c>
      <c r="J44" s="57">
        <f t="shared" si="11"/>
        <v>-3.8499999999999996</v>
      </c>
      <c r="K44" s="11"/>
      <c r="L44" s="103"/>
      <c r="M44" s="11"/>
      <c r="N44" s="20">
        <f t="shared" si="12"/>
        <v>-31.35</v>
      </c>
      <c r="O44" s="10"/>
      <c r="P44" s="133">
        <f t="shared" si="14"/>
        <v>-78.506120414999998</v>
      </c>
      <c r="Q44" s="11"/>
    </row>
    <row r="45" spans="1:18" ht="15.75" thickBot="1" x14ac:dyDescent="0.3">
      <c r="B45" s="6"/>
      <c r="C45" s="9"/>
      <c r="D45" s="9"/>
      <c r="E45" s="9"/>
      <c r="F45" s="9"/>
      <c r="G45" s="124"/>
      <c r="H45" s="9"/>
      <c r="I45" s="9"/>
      <c r="J45" s="124"/>
      <c r="K45" s="9"/>
      <c r="L45" s="125"/>
      <c r="M45" s="9"/>
      <c r="N45" s="126">
        <f>SUM(N41:N44)</f>
        <v>-82.72</v>
      </c>
      <c r="O45" s="10"/>
      <c r="P45" s="133"/>
      <c r="Q45" s="11"/>
    </row>
    <row r="46" spans="1:18" ht="18.75" x14ac:dyDescent="0.3">
      <c r="A46" s="6"/>
      <c r="B46" s="6"/>
      <c r="C46" s="131" t="s">
        <v>76</v>
      </c>
      <c r="D46" s="134"/>
      <c r="E46" s="104"/>
      <c r="F46" s="120"/>
      <c r="G46" s="124"/>
      <c r="H46" s="122"/>
      <c r="I46" s="120"/>
      <c r="J46" s="124"/>
      <c r="K46" s="10"/>
      <c r="L46" s="125"/>
      <c r="M46" s="10"/>
      <c r="N46" s="20"/>
      <c r="O46" s="10"/>
      <c r="P46" s="133"/>
      <c r="Q46" s="11"/>
    </row>
    <row r="47" spans="1:18" x14ac:dyDescent="0.25">
      <c r="A47" s="6"/>
      <c r="B47" s="6"/>
      <c r="C47" s="10" t="s">
        <v>125</v>
      </c>
      <c r="D47" s="10"/>
      <c r="E47" s="144">
        <v>5</v>
      </c>
      <c r="F47" s="135">
        <v>2.2000000000000002</v>
      </c>
      <c r="G47" s="57">
        <f t="shared" ref="G47:G50" si="15">-F47*E47</f>
        <v>-11</v>
      </c>
      <c r="H47" s="4"/>
      <c r="I47" s="135">
        <v>0.4</v>
      </c>
      <c r="J47" s="57">
        <f t="shared" ref="J47:J50" si="16">-I47*E47</f>
        <v>-2</v>
      </c>
      <c r="K47" s="11"/>
      <c r="L47" s="103"/>
      <c r="M47" s="11"/>
      <c r="N47" s="20">
        <f t="shared" ref="N47:N50" si="17">(J47+G47)</f>
        <v>-13</v>
      </c>
      <c r="O47" s="10"/>
      <c r="P47" s="133">
        <f>P44+N47</f>
        <v>-91.506120414999998</v>
      </c>
      <c r="Q47" s="11"/>
    </row>
    <row r="48" spans="1:18" x14ac:dyDescent="0.25">
      <c r="A48" s="6"/>
      <c r="B48" s="6"/>
      <c r="C48" s="10" t="s">
        <v>125</v>
      </c>
      <c r="D48" s="10"/>
      <c r="E48" s="144">
        <v>4</v>
      </c>
      <c r="F48" s="135">
        <v>2</v>
      </c>
      <c r="G48" s="57">
        <f t="shared" si="15"/>
        <v>-8</v>
      </c>
      <c r="H48" s="4"/>
      <c r="I48" s="135">
        <v>0.4</v>
      </c>
      <c r="J48" s="57">
        <f t="shared" si="16"/>
        <v>-1.6</v>
      </c>
      <c r="K48" s="11"/>
      <c r="L48" s="103"/>
      <c r="M48" s="11"/>
      <c r="N48" s="20">
        <f t="shared" si="17"/>
        <v>-9.6</v>
      </c>
      <c r="O48" s="10"/>
      <c r="P48" s="133">
        <f>P47+N48</f>
        <v>-101.10612041499999</v>
      </c>
      <c r="Q48" s="11"/>
    </row>
    <row r="49" spans="1:17" x14ac:dyDescent="0.25">
      <c r="A49" s="6"/>
      <c r="B49" s="6"/>
      <c r="C49" s="10" t="s">
        <v>125</v>
      </c>
      <c r="D49" s="10"/>
      <c r="E49" s="144">
        <v>4.5</v>
      </c>
      <c r="F49" s="135">
        <v>2.2000000000000002</v>
      </c>
      <c r="G49" s="57">
        <f t="shared" si="15"/>
        <v>-9.9</v>
      </c>
      <c r="H49" s="4"/>
      <c r="I49" s="135">
        <v>0.4</v>
      </c>
      <c r="J49" s="57">
        <f t="shared" si="16"/>
        <v>-1.8</v>
      </c>
      <c r="K49" s="11"/>
      <c r="L49" s="103"/>
      <c r="M49" s="11"/>
      <c r="N49" s="20">
        <f t="shared" si="17"/>
        <v>-11.700000000000001</v>
      </c>
      <c r="O49" s="10"/>
      <c r="P49" s="133">
        <f>P48+N49</f>
        <v>-112.806120415</v>
      </c>
      <c r="Q49" s="11"/>
    </row>
    <row r="50" spans="1:17" x14ac:dyDescent="0.25">
      <c r="A50" s="6"/>
      <c r="B50" s="6"/>
      <c r="C50" s="10" t="s">
        <v>127</v>
      </c>
      <c r="D50" s="10"/>
      <c r="E50" s="144">
        <v>3</v>
      </c>
      <c r="F50" s="135">
        <v>2.2000000000000002</v>
      </c>
      <c r="G50" s="57">
        <f t="shared" si="15"/>
        <v>-6.6000000000000005</v>
      </c>
      <c r="H50" s="4"/>
      <c r="I50" s="135">
        <v>0.4</v>
      </c>
      <c r="J50" s="57">
        <f t="shared" si="16"/>
        <v>-1.2000000000000002</v>
      </c>
      <c r="K50" s="11"/>
      <c r="L50" s="103"/>
      <c r="M50" s="11"/>
      <c r="N50" s="20">
        <f t="shared" si="17"/>
        <v>-7.8000000000000007</v>
      </c>
      <c r="O50" s="10"/>
      <c r="P50" s="133">
        <f t="shared" ref="P50:P51" si="18">P49+N50</f>
        <v>-120.60612041499999</v>
      </c>
      <c r="Q50" s="11"/>
    </row>
    <row r="51" spans="1:17" x14ac:dyDescent="0.25">
      <c r="A51" s="6"/>
      <c r="B51" s="6"/>
      <c r="C51" s="10" t="s">
        <v>125</v>
      </c>
      <c r="D51" s="10"/>
      <c r="E51" s="22">
        <v>10</v>
      </c>
      <c r="F51" s="135">
        <v>2.5</v>
      </c>
      <c r="G51" s="57">
        <f>-F51*E51</f>
        <v>-25</v>
      </c>
      <c r="H51" s="4"/>
      <c r="I51" s="19">
        <v>0.5</v>
      </c>
      <c r="J51" s="57">
        <f>-I51*E51</f>
        <v>-5</v>
      </c>
      <c r="K51" s="11"/>
      <c r="L51" s="103"/>
      <c r="M51" s="11"/>
      <c r="N51" s="20">
        <f t="shared" ref="N51" si="19">(J51+G51)</f>
        <v>-30</v>
      </c>
      <c r="O51" s="10"/>
      <c r="P51" s="133">
        <f t="shared" si="18"/>
        <v>-150.60612041499999</v>
      </c>
      <c r="Q51" s="11"/>
    </row>
    <row r="52" spans="1:17" x14ac:dyDescent="0.25">
      <c r="A52" s="6"/>
      <c r="B52" s="6"/>
      <c r="C52" s="10"/>
      <c r="D52" s="10"/>
      <c r="E52" s="10"/>
      <c r="F52" s="10"/>
      <c r="G52" s="10"/>
      <c r="H52" s="10"/>
      <c r="I52" s="10"/>
      <c r="J52" s="10"/>
      <c r="K52" s="11"/>
      <c r="L52" s="103"/>
      <c r="M52" s="11"/>
      <c r="N52" s="20"/>
      <c r="O52" s="20"/>
      <c r="P52" s="20"/>
      <c r="Q52" s="11"/>
    </row>
    <row r="53" spans="1:17" x14ac:dyDescent="0.25">
      <c r="B53" s="6"/>
      <c r="C53" s="10"/>
      <c r="D53" s="10"/>
      <c r="E53" s="104"/>
      <c r="F53" s="120"/>
      <c r="G53" s="124"/>
      <c r="H53" s="122"/>
      <c r="I53" s="120"/>
      <c r="J53" s="124"/>
      <c r="K53" s="10"/>
      <c r="L53" s="125"/>
      <c r="M53" s="11"/>
      <c r="N53" s="20"/>
      <c r="O53" s="20"/>
      <c r="P53" s="20"/>
      <c r="Q53" s="11"/>
    </row>
    <row r="54" spans="1:17" x14ac:dyDescent="0.25">
      <c r="B54" s="6"/>
      <c r="C54" s="9" t="s">
        <v>87</v>
      </c>
      <c r="D54" s="9"/>
      <c r="E54" s="9"/>
      <c r="F54" s="9"/>
      <c r="G54" s="124"/>
      <c r="H54" s="9"/>
      <c r="I54" s="9"/>
      <c r="J54" s="124"/>
      <c r="K54" s="9"/>
      <c r="L54" s="125"/>
      <c r="M54" s="9"/>
      <c r="N54" s="13"/>
      <c r="O54" s="13"/>
      <c r="P54" s="13"/>
      <c r="Q54" s="11"/>
    </row>
    <row r="55" spans="1:17" x14ac:dyDescent="0.25">
      <c r="C55" s="9"/>
      <c r="D55" s="9"/>
      <c r="E55" s="9"/>
      <c r="F55" s="9"/>
      <c r="G55" s="124"/>
      <c r="H55" s="9"/>
      <c r="I55" s="9"/>
      <c r="J55" s="124"/>
      <c r="K55" s="9"/>
      <c r="L55" s="125"/>
      <c r="M55" s="9"/>
      <c r="N55" s="13"/>
      <c r="O55" s="13"/>
      <c r="P55" s="13"/>
      <c r="Q55" s="11"/>
    </row>
    <row r="56" spans="1:17" x14ac:dyDescent="0.25"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1"/>
    </row>
    <row r="58" spans="1:17" ht="18.75" x14ac:dyDescent="0.3">
      <c r="C58" s="131" t="s">
        <v>77</v>
      </c>
    </row>
    <row r="59" spans="1:17" x14ac:dyDescent="0.25">
      <c r="C59" s="137" t="s">
        <v>47</v>
      </c>
      <c r="Q59" s="11"/>
    </row>
    <row r="60" spans="1:17" x14ac:dyDescent="0.25">
      <c r="C60" s="10" t="s">
        <v>118</v>
      </c>
      <c r="D60" s="10"/>
      <c r="E60" s="22">
        <v>4.5999999999999996</v>
      </c>
      <c r="F60" s="135">
        <v>2</v>
      </c>
      <c r="G60" s="57">
        <f>-F60*E60</f>
        <v>-9.1999999999999993</v>
      </c>
      <c r="H60" s="4"/>
      <c r="I60" s="19">
        <v>0.4</v>
      </c>
      <c r="J60" s="57">
        <f>-I60*E60</f>
        <v>-1.8399999999999999</v>
      </c>
      <c r="K60" s="11"/>
      <c r="L60" s="103"/>
      <c r="M60" s="11"/>
      <c r="N60" s="20">
        <f>(J60+G60)</f>
        <v>-11.04</v>
      </c>
      <c r="Q60" s="11"/>
    </row>
    <row r="61" spans="1:17" x14ac:dyDescent="0.25">
      <c r="C61" s="137" t="s">
        <v>58</v>
      </c>
      <c r="D61" s="10"/>
      <c r="E61" s="10"/>
      <c r="F61" s="10"/>
      <c r="G61" s="10"/>
      <c r="H61" s="10"/>
      <c r="I61" s="10"/>
      <c r="J61" s="10"/>
      <c r="K61" s="11"/>
      <c r="L61" s="103"/>
      <c r="M61" s="11"/>
      <c r="N61" s="20"/>
      <c r="Q61" s="11"/>
    </row>
    <row r="62" spans="1:17" x14ac:dyDescent="0.25">
      <c r="C62" s="10" t="s">
        <v>140</v>
      </c>
      <c r="D62" s="10"/>
      <c r="E62" s="22">
        <v>10</v>
      </c>
      <c r="F62" s="135">
        <v>2.5</v>
      </c>
      <c r="G62" s="57">
        <f t="shared" ref="G62:G63" si="20">-F62*E62</f>
        <v>-25</v>
      </c>
      <c r="H62" s="4"/>
      <c r="I62" s="19">
        <v>0.5</v>
      </c>
      <c r="J62" s="57">
        <f t="shared" ref="J62:J63" si="21">-I62*E62</f>
        <v>-5</v>
      </c>
      <c r="K62" s="11"/>
      <c r="L62" s="103"/>
      <c r="M62" s="11"/>
      <c r="N62" s="20">
        <f t="shared" ref="N62:N63" si="22">(J62+G62)</f>
        <v>-30</v>
      </c>
      <c r="Q62" s="11"/>
    </row>
    <row r="63" spans="1:17" x14ac:dyDescent="0.25">
      <c r="C63" s="10" t="s">
        <v>141</v>
      </c>
      <c r="D63" s="10"/>
      <c r="E63" s="22">
        <v>10</v>
      </c>
      <c r="F63" s="135">
        <v>2.5</v>
      </c>
      <c r="G63" s="57">
        <f t="shared" si="20"/>
        <v>-25</v>
      </c>
      <c r="H63" s="4"/>
      <c r="I63" s="19">
        <v>0.5</v>
      </c>
      <c r="J63" s="57">
        <f t="shared" si="21"/>
        <v>-5</v>
      </c>
      <c r="K63" s="11"/>
      <c r="L63" s="103"/>
      <c r="M63" s="11"/>
      <c r="N63" s="20">
        <f t="shared" si="22"/>
        <v>-30</v>
      </c>
      <c r="Q63" s="11"/>
    </row>
    <row r="64" spans="1:17" x14ac:dyDescent="0.25">
      <c r="C64" s="137" t="s">
        <v>66</v>
      </c>
      <c r="Q64" s="11"/>
    </row>
    <row r="65" spans="3:17" x14ac:dyDescent="0.25">
      <c r="C65" s="10" t="s">
        <v>120</v>
      </c>
      <c r="D65" s="10"/>
      <c r="E65" s="144">
        <v>9.4</v>
      </c>
      <c r="F65" s="135">
        <v>2.2000000000000002</v>
      </c>
      <c r="G65" s="57">
        <f t="shared" ref="G65:G67" si="23">-F65*E65</f>
        <v>-20.680000000000003</v>
      </c>
      <c r="H65" s="4"/>
      <c r="I65" s="135">
        <v>0.4</v>
      </c>
      <c r="J65" s="57">
        <f t="shared" ref="J65:J67" si="24">-I65*E65</f>
        <v>-3.7600000000000002</v>
      </c>
      <c r="N65" s="20">
        <f t="shared" ref="N65:N67" si="25">(J65+G65)</f>
        <v>-24.440000000000005</v>
      </c>
      <c r="Q65" s="11"/>
    </row>
    <row r="66" spans="3:17" x14ac:dyDescent="0.25">
      <c r="C66" s="10" t="s">
        <v>124</v>
      </c>
      <c r="D66" s="10"/>
      <c r="E66" s="144">
        <v>13</v>
      </c>
      <c r="F66" s="135">
        <v>2.5</v>
      </c>
      <c r="G66" s="57">
        <f t="shared" si="23"/>
        <v>-32.5</v>
      </c>
      <c r="H66" s="4"/>
      <c r="I66" s="135">
        <v>0.4</v>
      </c>
      <c r="J66" s="57">
        <f t="shared" si="24"/>
        <v>-5.2</v>
      </c>
      <c r="N66" s="20">
        <f t="shared" si="25"/>
        <v>-37.700000000000003</v>
      </c>
      <c r="Q66" s="11"/>
    </row>
    <row r="67" spans="3:17" x14ac:dyDescent="0.25">
      <c r="C67" s="10" t="s">
        <v>121</v>
      </c>
      <c r="E67" s="144">
        <v>7.2</v>
      </c>
      <c r="F67" s="135">
        <v>2.2000000000000002</v>
      </c>
      <c r="G67" s="57">
        <f t="shared" si="23"/>
        <v>-15.840000000000002</v>
      </c>
      <c r="H67" s="4"/>
      <c r="I67" s="135">
        <v>0.4</v>
      </c>
      <c r="J67" s="57">
        <f t="shared" si="24"/>
        <v>-2.8800000000000003</v>
      </c>
      <c r="N67" s="20">
        <f t="shared" si="25"/>
        <v>-18.720000000000002</v>
      </c>
      <c r="Q67" s="11"/>
    </row>
    <row r="68" spans="3:17" x14ac:dyDescent="0.25">
      <c r="C68" s="169" t="s">
        <v>80</v>
      </c>
      <c r="Q68" s="11"/>
    </row>
    <row r="69" spans="3:17" x14ac:dyDescent="0.25">
      <c r="C69" s="10" t="s">
        <v>118</v>
      </c>
      <c r="D69" s="10"/>
      <c r="E69" s="22">
        <v>0.8</v>
      </c>
      <c r="F69" s="135">
        <v>2.7</v>
      </c>
      <c r="G69" s="57">
        <f>-F69*E69</f>
        <v>-2.16</v>
      </c>
      <c r="H69" s="4"/>
      <c r="I69" s="19">
        <v>0.5</v>
      </c>
      <c r="J69" s="57">
        <f>-I69*E69</f>
        <v>-0.4</v>
      </c>
      <c r="K69" s="11"/>
      <c r="L69" s="103"/>
      <c r="M69" s="11"/>
      <c r="N69" s="20">
        <f>(J69+G69)</f>
        <v>-2.56</v>
      </c>
      <c r="O69" s="11"/>
      <c r="Q69" s="11"/>
    </row>
    <row r="70" spans="3:17" x14ac:dyDescent="0.25">
      <c r="C70" s="169" t="s">
        <v>82</v>
      </c>
      <c r="Q70" s="11"/>
    </row>
    <row r="71" spans="3:17" x14ac:dyDescent="0.25">
      <c r="C71" s="10" t="s">
        <v>120</v>
      </c>
      <c r="D71" s="10"/>
      <c r="E71" s="144">
        <v>2</v>
      </c>
      <c r="F71" s="135">
        <v>2.2000000000000002</v>
      </c>
      <c r="G71" s="57">
        <f t="shared" ref="G71" si="26">-F71*E71</f>
        <v>-4.4000000000000004</v>
      </c>
      <c r="H71" s="4"/>
      <c r="I71" s="135">
        <v>0.4</v>
      </c>
      <c r="J71" s="57">
        <f t="shared" ref="J71" si="27">-I71*E71</f>
        <v>-0.8</v>
      </c>
      <c r="K71" s="11"/>
      <c r="L71" s="103"/>
      <c r="M71" s="11"/>
      <c r="N71" s="20">
        <f t="shared" ref="N71" si="28">(J71+G71)</f>
        <v>-5.2</v>
      </c>
      <c r="O71" s="10"/>
      <c r="Q71" s="11"/>
    </row>
    <row r="72" spans="3:17" x14ac:dyDescent="0.25">
      <c r="Q72" s="11"/>
    </row>
    <row r="73" spans="3:17" x14ac:dyDescent="0.25">
      <c r="Q73" s="11"/>
    </row>
    <row r="74" spans="3:17" x14ac:dyDescent="0.25">
      <c r="Q74" s="11"/>
    </row>
  </sheetData>
  <mergeCells count="1">
    <mergeCell ref="E29:P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28Oct17</vt:lpstr>
      <vt:lpstr>04Oct17</vt:lpstr>
      <vt:lpstr>06Sep17</vt:lpstr>
      <vt:lpstr>31Aug17</vt:lpstr>
      <vt:lpstr>07Aug17</vt:lpstr>
      <vt:lpstr>02Aug17</vt:lpstr>
      <vt:lpstr>07Jul17</vt:lpstr>
      <vt:lpstr>29Jun17</vt:lpstr>
      <vt:lpstr>22Jun17</vt:lpstr>
      <vt:lpstr>03Jun17</vt:lpstr>
      <vt:lpstr>24May17</vt:lpstr>
      <vt:lpstr>28Apr17</vt:lpstr>
      <vt:lpstr>10Apr17</vt:lpstr>
      <vt:lpstr>27Mar17</vt:lpstr>
      <vt:lpstr>13Mar17</vt:lpstr>
      <vt:lpstr>FundsStatus-Detail-$2net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2017-11-21T21:57:10Z</dcterms:created>
  <dcterms:modified xsi:type="dcterms:W3CDTF">2017-11-21T21:57:14Z</dcterms:modified>
</cp:coreProperties>
</file>