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970" windowHeight="9570"/>
  </bookViews>
  <sheets>
    <sheet name="Introduction" sheetId="6" r:id="rId1"/>
    <sheet name="Feb Costing Model" sheetId="7" r:id="rId2"/>
    <sheet name="Aug Costing Model" sheetId="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2">#REF!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2">#REF!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2">#REF!</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 localSheetId="2">'[13]DATA '!#REF!</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 localSheetId="2">'[13]DATA '!#REF!</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 localSheetId="2">#REF!</definedName>
    <definedName name="Prof1_4">#REF!</definedName>
    <definedName name="Prof5_14" localSheetId="2">#REF!</definedName>
    <definedName name="Prof5_14">#REF!</definedName>
    <definedName name="ProfCovRate">'[3]Price List'!$D$64</definedName>
    <definedName name="ProfDeWorm" localSheetId="2">#REF!</definedName>
    <definedName name="ProfDeWorm">#REF!</definedName>
    <definedName name="ProfDistrict" localSheetId="2">#REF!</definedName>
    <definedName name="ProfDistrict">#REF!</definedName>
    <definedName name="ProfDiv" localSheetId="2">#REF!</definedName>
    <definedName name="ProfDiv">#REF!</definedName>
    <definedName name="ProfEMIS" localSheetId="2">#REF!</definedName>
    <definedName name="ProfEMIS">#REF!</definedName>
    <definedName name="ProfTTSessions" localSheetId="2">#REF!</definedName>
    <definedName name="ProfTTSessions">#REF!</definedName>
    <definedName name="ProfZones" localSheetId="2">#REF!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2">#REF!</definedName>
    <definedName name="ToT_Ayan_income">#REF!</definedName>
    <definedName name="ToT_Deepak_income" localSheetId="2">#REF!</definedName>
    <definedName name="ToT_Deepak_income">#REF!</definedName>
    <definedName name="TrainingForms">[3]Assumptions!$E$21</definedName>
    <definedName name="TrainingPoster">'[3]Price List'!$D$10</definedName>
    <definedName name="TTKit">'[3]Price List'!$D$4</definedName>
    <definedName name="v2DelhiY2" localSheetId="2">#REF!</definedName>
    <definedName name="v2DelhiY2">#REF!</definedName>
    <definedName name="z" localSheetId="2">#REF!</definedName>
    <definedName nam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7" l="1"/>
  <c r="E20" i="8" l="1"/>
  <c r="D40" i="7" l="1"/>
  <c r="E25" i="8" l="1"/>
  <c r="F14" i="8"/>
  <c r="D39" i="7"/>
  <c r="D30" i="7"/>
  <c r="D29" i="7"/>
  <c r="D28" i="7"/>
  <c r="D27" i="7"/>
  <c r="D26" i="7"/>
  <c r="F14" i="7"/>
  <c r="D25" i="7"/>
  <c r="D24" i="7"/>
  <c r="E27" i="8" l="1"/>
  <c r="E30" i="8"/>
  <c r="D7" i="8"/>
  <c r="E24" i="8"/>
  <c r="E26" i="8"/>
  <c r="E28" i="8"/>
  <c r="E29" i="8"/>
  <c r="F13" i="8"/>
  <c r="F16" i="8"/>
  <c r="F17" i="8"/>
  <c r="F18" i="8"/>
  <c r="F15" i="8"/>
  <c r="F19" i="8"/>
  <c r="D20" i="8"/>
  <c r="D8" i="8" s="1"/>
  <c r="E8" i="8" s="1"/>
  <c r="D25" i="8"/>
  <c r="F25" i="8" s="1"/>
  <c r="D27" i="8"/>
  <c r="D29" i="8"/>
  <c r="D30" i="8"/>
  <c r="F30" i="8" s="1"/>
  <c r="D24" i="8"/>
  <c r="D26" i="8"/>
  <c r="D28" i="8"/>
  <c r="F13" i="7"/>
  <c r="E24" i="7"/>
  <c r="D7" i="7"/>
  <c r="F15" i="7"/>
  <c r="E26" i="7"/>
  <c r="F16" i="7"/>
  <c r="E27" i="7"/>
  <c r="F27" i="7" s="1"/>
  <c r="F17" i="7"/>
  <c r="E28" i="7"/>
  <c r="F28" i="7" s="1"/>
  <c r="F18" i="7"/>
  <c r="E29" i="7"/>
  <c r="F29" i="7" s="1"/>
  <c r="F19" i="7"/>
  <c r="E30" i="7"/>
  <c r="F30" i="7" s="1"/>
  <c r="F26" i="7"/>
  <c r="D31" i="7"/>
  <c r="F8" i="7" s="1"/>
  <c r="G8" i="7" s="1"/>
  <c r="E25" i="7"/>
  <c r="F25" i="7" s="1"/>
  <c r="D20" i="7"/>
  <c r="D8" i="7" s="1"/>
  <c r="E8" i="7" s="1"/>
  <c r="F28" i="8" l="1"/>
  <c r="F27" i="8"/>
  <c r="F26" i="8"/>
  <c r="F24" i="8"/>
  <c r="D31" i="8"/>
  <c r="F8" i="8" s="1"/>
  <c r="G8" i="8" s="1"/>
  <c r="F20" i="8"/>
  <c r="G15" i="8" s="1"/>
  <c r="E31" i="8"/>
  <c r="F7" i="8" s="1"/>
  <c r="E7" i="8"/>
  <c r="E9" i="8" s="1"/>
  <c r="E40" i="7" s="1"/>
  <c r="D9" i="8"/>
  <c r="F29" i="8"/>
  <c r="G19" i="8"/>
  <c r="D9" i="7"/>
  <c r="E7" i="7"/>
  <c r="E9" i="7" s="1"/>
  <c r="E39" i="7" s="1"/>
  <c r="E31" i="7"/>
  <c r="F7" i="7" s="1"/>
  <c r="F24" i="7"/>
  <c r="F20" i="7"/>
  <c r="G13" i="7" s="1"/>
  <c r="D41" i="7" l="1"/>
  <c r="G15" i="7"/>
  <c r="G16" i="7"/>
  <c r="G18" i="7"/>
  <c r="G16" i="8"/>
  <c r="G18" i="8"/>
  <c r="G17" i="7"/>
  <c r="G7" i="8"/>
  <c r="G9" i="8" s="1"/>
  <c r="F9" i="8"/>
  <c r="G20" i="8"/>
  <c r="G14" i="8"/>
  <c r="G17" i="8"/>
  <c r="G13" i="8"/>
  <c r="F31" i="8"/>
  <c r="G26" i="8" s="1"/>
  <c r="F31" i="7"/>
  <c r="G7" i="7"/>
  <c r="G9" i="7" s="1"/>
  <c r="F9" i="7"/>
  <c r="G20" i="7"/>
  <c r="G14" i="7"/>
  <c r="G19" i="7"/>
  <c r="G24" i="8" l="1"/>
  <c r="G31" i="8"/>
  <c r="G27" i="8"/>
  <c r="G25" i="8"/>
  <c r="G30" i="8"/>
  <c r="G28" i="8"/>
  <c r="G29" i="8"/>
  <c r="G31" i="7"/>
  <c r="G25" i="7"/>
  <c r="G26" i="7"/>
  <c r="G30" i="7"/>
  <c r="G27" i="7"/>
  <c r="G28" i="7"/>
  <c r="G29" i="7"/>
  <c r="G24" i="7"/>
</calcChain>
</file>

<file path=xl/sharedStrings.xml><?xml version="1.0" encoding="utf-8"?>
<sst xmlns="http://schemas.openxmlformats.org/spreadsheetml/2006/main" count="112" uniqueCount="54">
  <si>
    <t>Total</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</si>
  <si>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</si>
  <si>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</si>
  <si>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</si>
  <si>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</si>
  <si>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</si>
  <si>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</si>
  <si>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</si>
  <si>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Costing Model Assumptions and Data Sources</t>
  </si>
  <si>
    <t>a. Which costs are reported in this model</t>
  </si>
  <si>
    <t>2. These expenditures include costs to Evidence Action (including all donor contributions); partners such as the World Health Organization (WHO); and the Government of Telangana and its affiliates.</t>
  </si>
  <si>
    <t>6. Evidences Action's personnel costs are accounted for under the Program Management even though they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</si>
  <si>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</si>
  <si>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</si>
  <si>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</si>
  <si>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r>
      <t>3. The "</t>
    </r>
    <r>
      <rPr>
        <b/>
        <sz val="10"/>
        <color theme="1"/>
        <rFont val="Prensa Book"/>
        <family val="3"/>
      </rPr>
      <t>Approximate # children treated</t>
    </r>
    <r>
      <rPr>
        <sz val="10"/>
        <color theme="1"/>
        <rFont val="Prensa Book"/>
        <family val="3"/>
      </rPr>
      <t>" (cell D34 in the model) is consistent with the Telangana government's reported treatment numbers.</t>
    </r>
  </si>
  <si>
    <t xml:space="preserve">c. Costs associated with prevalence surveys  </t>
  </si>
  <si>
    <t xml:space="preserve">d. Costs associated with drugs </t>
  </si>
  <si>
    <t>e. Average cost per round</t>
  </si>
  <si>
    <t xml:space="preserve">Telangana 2018 Cost per Child Analysis </t>
  </si>
  <si>
    <t>Telangana 2017 Cost per Child Analysis</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</si>
  <si>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</si>
  <si>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</si>
  <si>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</si>
  <si>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</si>
  <si>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</si>
  <si>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</si>
  <si>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</si>
  <si>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</si>
  <si>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</si>
  <si>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Total </t>
  </si>
  <si>
    <t xml:space="preserve">Cost by Program Area (USD) </t>
  </si>
  <si>
    <t xml:space="preserve">Cost Category </t>
  </si>
  <si>
    <t>Percentage</t>
  </si>
  <si>
    <t>Cost by Program Area (local currency)</t>
  </si>
  <si>
    <t>II. Assumptions</t>
  </si>
  <si>
    <t>Approximate # children treated</t>
  </si>
  <si>
    <t>Exchange rate</t>
  </si>
  <si>
    <t>Weighted Average Telangana</t>
  </si>
  <si>
    <t># of Children Dewormed</t>
  </si>
  <si>
    <t>Feb Round</t>
  </si>
  <si>
    <t xml:space="preserve">Aug Round </t>
  </si>
  <si>
    <t xml:space="preserve">Weighted average cost per child (Feb &amp; Aug) </t>
  </si>
  <si>
    <r>
      <t xml:space="preserve">1. This model includes </t>
    </r>
    <r>
      <rPr>
        <b/>
        <sz val="10"/>
        <color theme="1"/>
        <rFont val="Prensa Book"/>
        <family val="3"/>
      </rPr>
      <t>all contributing expenditures</t>
    </r>
    <r>
      <rPr>
        <sz val="10"/>
        <color theme="1"/>
        <rFont val="Prensa Book"/>
        <family val="3"/>
      </rPr>
      <t xml:space="preserve"> to the 2018 deworming rounds in Telangana, which included one treatment round occurring in February 2018 and another round in August 2018. The cost per child is calculated as a cost-per-child per-round rather than per-year. </t>
    </r>
  </si>
  <si>
    <r>
      <t xml:space="preserve">3. The February 2018 deworming round took place between </t>
    </r>
    <r>
      <rPr>
        <b/>
        <sz val="10"/>
        <color theme="1"/>
        <rFont val="Prensa Book"/>
        <family val="3"/>
      </rPr>
      <t>November 2017 - April 2018</t>
    </r>
    <r>
      <rPr>
        <sz val="10"/>
        <color theme="1"/>
        <rFont val="Prensa Book"/>
        <family val="3"/>
      </rPr>
      <t xml:space="preserve">, and the August treatment round took place between </t>
    </r>
    <r>
      <rPr>
        <b/>
        <sz val="10"/>
        <color theme="1"/>
        <rFont val="Prensa Book"/>
        <family val="3"/>
      </rPr>
      <t>May 2018-October 2018</t>
    </r>
    <r>
      <rPr>
        <sz val="10"/>
        <color theme="1"/>
        <rFont val="Prensa Book"/>
        <family val="3"/>
      </rPr>
      <t xml:space="preserve">. All costs included in each costing model (Feb '18 and Aug '18) fall within this range. </t>
    </r>
  </si>
  <si>
    <t xml:space="preserve">4. An 18% indirect cost rate was applied to all of Evidence Action's global costs in the model </t>
  </si>
  <si>
    <t>5. Service tax was included on all costs incurred by Evidence Action within India.</t>
  </si>
  <si>
    <t xml:space="preserve">Drug costs are included in this model as an imputed cost. In the February and August 2018 deworming rounds, tablets were purchased by the government, and therefore are recorded as a government cost. Because the number of drugs distributed was less than the number of children treated, the value of drugs in the model is calculated based on the number of children treated and the local market value of Albendazole. </t>
  </si>
  <si>
    <r>
      <t xml:space="preserve">4. The </t>
    </r>
    <r>
      <rPr>
        <b/>
        <sz val="10"/>
        <color theme="1"/>
        <rFont val="Prensa Book"/>
        <family val="3"/>
      </rPr>
      <t>exchange rate</t>
    </r>
    <r>
      <rPr>
        <sz val="10"/>
        <color theme="1"/>
        <rFont val="Prensa Book"/>
        <family val="3"/>
      </rPr>
      <t xml:space="preserve"> for cost conversions </t>
    </r>
    <r>
      <rPr>
        <sz val="10"/>
        <rFont val="Prensa Book"/>
        <family val="3"/>
      </rPr>
      <t xml:space="preserve">(67 rupees; cell D35 in the model) </t>
    </r>
    <r>
      <rPr>
        <sz val="10"/>
        <color theme="1"/>
        <rFont val="Prensa Book"/>
        <family val="3"/>
      </rPr>
      <t>is the average exchange rate over the time period of costs included in the model (November 2017-October 2018).</t>
    </r>
  </si>
  <si>
    <t xml:space="preserve">Prevalence surveys are essential to informing treatment strategy, frequency, and the measurement of impact. For the Telangana program, a total of 2 prevalence surveys for STH are expected, across an expected 5 treatment rounds. The total costs of implementing these surveys, including Evidence Action's costs and all technical partner costs, are amortized across the duration of 5 treatment rounds. </t>
  </si>
  <si>
    <r>
      <t>Deworming takes place biannually in Telangana. As mentioned in a.1 above, the model provides a cost per child per round. Cost per child can differ between rounds for a number of reasons, including changes in number of children treated, and cost differentials between rounds The weighted average cost per child in Telangana across both rounds i</t>
    </r>
    <r>
      <rPr>
        <sz val="10"/>
        <rFont val="Prensa Book"/>
        <family val="3"/>
      </rPr>
      <t>n 2018 is</t>
    </r>
    <r>
      <rPr>
        <b/>
        <sz val="10"/>
        <rFont val="Prensa Book"/>
        <family val="3"/>
      </rPr>
      <t xml:space="preserve"> $0.06</t>
    </r>
  </si>
  <si>
    <t>Telangana 2018 Cost per Child Analysis</t>
  </si>
  <si>
    <t>Feb NDD: November 2017- April 2018</t>
  </si>
  <si>
    <t>Aug NDD: May 2018- 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</si>
</sst>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_ * #,##0.00_ ;_ * \-#,##0.00_ ;_ * &quot;-&quot;??_ ;_ @_ "/>
    <numFmt numFmtId="166" formatCode="[$INR]\ #,##0.00"/>
    <numFmt numFmtId="167" formatCode="[$INR]\ #,##0"/>
    <numFmt numFmtId="168" formatCode="_(* #,##0_);_(* \(#,##0\);_(* &quot;-&quot;??_);_(@_)"/>
  </numFmts>
  <fonts count="20">
    <font>
      <sz val="11"/>
      <color theme="1"/>
      <name val="Calibri"/>
      <family val="2"/>
      <scheme val="minor"/>
    </font>
    <font>
      <sz val="11"/>
      <color theme="1"/>
      <name val="Calibri"/>
      <family val="2"/>
      <scheme val="minor"/>
    </font>
    <font>
      <b/>
      <sz val="8"/>
      <color theme="1"/>
      <name val="Tahoma"/>
      <family val="2"/>
    </font>
    <font>
      <sz val="8"/>
      <color theme="1"/>
      <name val="Tahoma"/>
      <family val="2"/>
    </font>
    <font>
      <sz val="10"/>
      <color rgb="FF000000"/>
      <name val="Arial"/>
      <family val="2"/>
    </font>
    <font>
      <b/>
      <sz val="14"/>
      <color theme="0"/>
      <name val="Tahoma"/>
      <family val="2"/>
    </font>
    <font>
      <sz val="11"/>
      <color theme="1"/>
      <name val="TSTAR Mono Round"/>
      <family val="3"/>
    </font>
    <font>
      <u/>
      <sz val="10"/>
      <color theme="1"/>
      <name val="Prensa Book"/>
      <family val="3"/>
    </font>
    <font>
      <sz val="10"/>
      <color theme="1"/>
      <name val="Prensa Book"/>
      <family val="3"/>
    </font>
    <font>
      <b/>
      <sz val="10"/>
      <color theme="1"/>
      <name val="Prensa Book"/>
      <family val="3"/>
    </font>
    <font>
      <sz val="10"/>
      <name val="Prensa Book"/>
      <family val="3"/>
    </font>
    <font>
      <sz val="10"/>
      <color indexed="8"/>
      <name val="Prensa Book"/>
      <family val="3"/>
    </font>
    <font>
      <sz val="12"/>
      <color theme="1"/>
      <name val="Tahoma"/>
      <family val="2"/>
    </font>
    <font>
      <sz val="10"/>
      <color theme="1"/>
      <name val="Tahoma"/>
      <family val="2"/>
    </font>
    <font>
      <sz val="11"/>
      <color indexed="8"/>
      <name val="Calibri"/>
      <family val="2"/>
      <scheme val="minor"/>
    </font>
    <font>
      <sz val="12"/>
      <color indexed="8"/>
      <name val="Tahoma"/>
      <family val="2"/>
    </font>
    <font>
      <sz val="8"/>
      <color indexed="8"/>
      <name val="Tahoma"/>
      <family val="2"/>
    </font>
    <font>
      <sz val="8"/>
      <name val="Tahoma"/>
      <family val="2"/>
    </font>
    <font>
      <sz val="10"/>
      <name val="Arial"/>
      <family val="2"/>
    </font>
    <font>
      <b/>
      <sz val="10"/>
      <name val="Prensa Book"/>
      <family val="3"/>
    </font>
  </fonts>
  <fills count="4">
    <fill>
      <patternFill patternType="none"/>
    </fill>
    <fill>
      <patternFill patternType="gray125"/>
    </fill>
    <fill>
      <patternFill patternType="solid">
        <fgColor theme="0"/>
        <bgColor indexed="64"/>
      </patternFill>
    </fill>
    <fill>
      <patternFill patternType="solid">
        <fgColor theme="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165"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9" fontId="14" fillId="0" borderId="0" applyFont="0" applyFill="0" applyBorder="0" applyAlignment="0" applyProtection="0"/>
    <xf numFmtId="0" fontId="14" fillId="0" borderId="0"/>
    <xf numFmtId="0" fontId="18" fillId="0" borderId="0"/>
    <xf numFmtId="0" fontId="1" fillId="0" borderId="0"/>
  </cellStyleXfs>
  <cellXfs count="49">
    <xf numFmtId="0" fontId="0" fillId="0" borderId="0" xfId="0"/>
    <xf numFmtId="0" fontId="5" fillId="3" borderId="0" xfId="7" applyFont="1" applyFill="1" applyAlignment="1">
      <alignment vertical="center"/>
    </xf>
    <xf numFmtId="0" fontId="6" fillId="0" borderId="0" xfId="0" applyFont="1"/>
    <xf numFmtId="0" fontId="7" fillId="0" borderId="0" xfId="6" applyFont="1" applyAlignment="1">
      <alignment horizontal="left" indent="1"/>
    </xf>
    <xf numFmtId="0" fontId="8" fillId="0" borderId="0" xfId="0" applyFont="1" applyAlignment="1">
      <alignment horizontal="left" wrapText="1" indent="2"/>
    </xf>
    <xf numFmtId="0" fontId="10" fillId="0" borderId="0" xfId="0" applyFont="1" applyAlignment="1">
      <alignment horizontal="left" wrapText="1" indent="2"/>
    </xf>
    <xf numFmtId="0" fontId="11" fillId="0" borderId="0" xfId="0" applyFont="1" applyAlignment="1">
      <alignment horizontal="left" wrapText="1" indent="2"/>
    </xf>
    <xf numFmtId="0" fontId="7" fillId="0" borderId="0" xfId="0" applyFont="1" applyAlignment="1">
      <alignment horizontal="left" indent="1"/>
    </xf>
    <xf numFmtId="0" fontId="0" fillId="2" borderId="0" xfId="0" applyFill="1"/>
    <xf numFmtId="0" fontId="12" fillId="2" borderId="0" xfId="0" applyFont="1" applyFill="1"/>
    <xf numFmtId="0" fontId="12" fillId="2" borderId="0" xfId="7" applyFont="1" applyFill="1"/>
    <xf numFmtId="0" fontId="3" fillId="2" borderId="0" xfId="7" applyFont="1" applyFill="1"/>
    <xf numFmtId="0" fontId="2" fillId="2" borderId="1" xfId="7" applyFont="1" applyFill="1" applyBorder="1"/>
    <xf numFmtId="0" fontId="2" fillId="2" borderId="1" xfId="7" applyFont="1" applyFill="1" applyBorder="1" applyAlignment="1">
      <alignment wrapText="1"/>
    </xf>
    <xf numFmtId="0" fontId="3" fillId="2" borderId="1" xfId="7" applyFont="1" applyFill="1" applyBorder="1"/>
    <xf numFmtId="44" fontId="3" fillId="2" borderId="1" xfId="8" applyNumberFormat="1" applyFont="1" applyFill="1" applyBorder="1"/>
    <xf numFmtId="164" fontId="3" fillId="2" borderId="1" xfId="7" applyNumberFormat="1" applyFont="1" applyFill="1" applyBorder="1"/>
    <xf numFmtId="166" fontId="3" fillId="2" borderId="1" xfId="7" applyNumberFormat="1" applyFont="1" applyFill="1" applyBorder="1"/>
    <xf numFmtId="44" fontId="2" fillId="2" borderId="1" xfId="7" applyNumberFormat="1" applyFont="1" applyFill="1" applyBorder="1"/>
    <xf numFmtId="44" fontId="2" fillId="2" borderId="1" xfId="4" applyNumberFormat="1" applyFont="1" applyFill="1" applyBorder="1"/>
    <xf numFmtId="164" fontId="2" fillId="2" borderId="1" xfId="7" applyNumberFormat="1" applyFont="1" applyFill="1" applyBorder="1"/>
    <xf numFmtId="166" fontId="2" fillId="2" borderId="1" xfId="7" applyNumberFormat="1" applyFont="1" applyFill="1" applyBorder="1"/>
    <xf numFmtId="164" fontId="3" fillId="2" borderId="0" xfId="7" applyNumberFormat="1" applyFont="1" applyFill="1" applyBorder="1"/>
    <xf numFmtId="0" fontId="2" fillId="2" borderId="0" xfId="7" applyFont="1" applyFill="1"/>
    <xf numFmtId="164" fontId="3" fillId="2" borderId="1" xfId="8" applyNumberFormat="1" applyFont="1" applyFill="1" applyBorder="1"/>
    <xf numFmtId="164" fontId="3" fillId="0" borderId="1" xfId="8" applyNumberFormat="1" applyFont="1" applyFill="1" applyBorder="1"/>
    <xf numFmtId="9" fontId="3" fillId="2" borderId="1" xfId="9" applyFont="1" applyFill="1" applyBorder="1"/>
    <xf numFmtId="164" fontId="0" fillId="2" borderId="0" xfId="1" applyNumberFormat="1" applyFont="1" applyFill="1"/>
    <xf numFmtId="9" fontId="2" fillId="2" borderId="1" xfId="9" applyFont="1" applyFill="1" applyBorder="1"/>
    <xf numFmtId="0" fontId="3" fillId="2" borderId="0" xfId="7" applyFont="1" applyFill="1" applyBorder="1"/>
    <xf numFmtId="167" fontId="3" fillId="2" borderId="1" xfId="7" applyNumberFormat="1" applyFont="1" applyFill="1" applyBorder="1"/>
    <xf numFmtId="9" fontId="3" fillId="2" borderId="1" xfId="2" applyFont="1" applyFill="1" applyBorder="1"/>
    <xf numFmtId="167" fontId="2" fillId="2" borderId="1" xfId="7" applyNumberFormat="1" applyFont="1" applyFill="1" applyBorder="1"/>
    <xf numFmtId="9" fontId="2" fillId="2" borderId="1" xfId="2" applyFont="1" applyFill="1" applyBorder="1"/>
    <xf numFmtId="168" fontId="3" fillId="2" borderId="1" xfId="4" applyNumberFormat="1" applyFont="1" applyFill="1" applyBorder="1"/>
    <xf numFmtId="0" fontId="0" fillId="2" borderId="1" xfId="0" applyFill="1" applyBorder="1"/>
    <xf numFmtId="0" fontId="16" fillId="2" borderId="1" xfId="0" applyFont="1" applyFill="1" applyBorder="1" applyAlignment="1">
      <alignment wrapText="1"/>
    </xf>
    <xf numFmtId="0" fontId="16" fillId="2" borderId="1" xfId="0" applyFont="1" applyFill="1" applyBorder="1"/>
    <xf numFmtId="168" fontId="16" fillId="2" borderId="1" xfId="0" applyNumberFormat="1" applyFont="1" applyFill="1" applyBorder="1"/>
    <xf numFmtId="44" fontId="16" fillId="2" borderId="1" xfId="0" applyNumberFormat="1" applyFont="1" applyFill="1" applyBorder="1"/>
    <xf numFmtId="0" fontId="10" fillId="0" borderId="0" xfId="10" applyFont="1" applyAlignment="1">
      <alignment horizontal="left" wrapText="1" indent="4"/>
    </xf>
    <xf numFmtId="1" fontId="17" fillId="2" borderId="1" xfId="7" applyNumberFormat="1" applyFont="1" applyFill="1" applyBorder="1"/>
    <xf numFmtId="164" fontId="0" fillId="2" borderId="0" xfId="0" applyNumberFormat="1" applyFill="1"/>
    <xf numFmtId="44" fontId="16" fillId="2" borderId="2" xfId="1" applyNumberFormat="1" applyFont="1" applyFill="1" applyBorder="1" applyAlignment="1">
      <alignment horizontal="center"/>
    </xf>
    <xf numFmtId="44" fontId="16" fillId="2" borderId="3" xfId="1" applyNumberFormat="1" applyFont="1" applyFill="1" applyBorder="1" applyAlignment="1">
      <alignment horizontal="center"/>
    </xf>
    <xf numFmtId="0" fontId="5" fillId="3" borderId="0" xfId="7" applyFont="1" applyFill="1" applyAlignment="1">
      <alignment horizontal="left" vertical="center"/>
    </xf>
    <xf numFmtId="0" fontId="13" fillId="2" borderId="4" xfId="7" applyFont="1" applyFill="1" applyBorder="1" applyAlignment="1">
      <alignment horizontal="center"/>
    </xf>
    <xf numFmtId="0" fontId="13" fillId="2" borderId="0" xfId="7" applyFont="1" applyFill="1" applyAlignment="1">
      <alignment horizontal="center"/>
    </xf>
    <xf numFmtId="0" fontId="15" fillId="2" borderId="0" xfId="0" applyFont="1" applyFill="1" applyAlignment="1">
      <alignment horizontal="left"/>
    </xf>
  </cellXfs>
  <cellStyles count="13">
    <cellStyle name="Comma 2" xfId="4"/>
    <cellStyle name="Comma 3" xfId="5"/>
    <cellStyle name="Currency" xfId="1" builtinId="4"/>
    <cellStyle name="Currency 2 2" xfId="8"/>
    <cellStyle name="Normal" xfId="0" builtinId="0"/>
    <cellStyle name="Normal 2" xfId="3"/>
    <cellStyle name="Normal 2 2" xfId="7"/>
    <cellStyle name="Normal 2 3" xfId="11"/>
    <cellStyle name="Normal 3" xfId="6"/>
    <cellStyle name="Normal 4" xfId="10"/>
    <cellStyle name="Normal 5" xfId="12"/>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topLeftCell="A4" zoomScaleNormal="100" workbookViewId="0">
      <selection activeCell="A17" sqref="A17"/>
    </sheetView>
  </sheetViews>
  <sheetFormatPr defaultRowHeight="15"/>
  <cols>
    <col min="1" max="1" width="109.7109375" customWidth="1"/>
  </cols>
  <sheetData>
    <row r="1" spans="1:1" ht="18">
      <c r="A1" s="1" t="s">
        <v>19</v>
      </c>
    </row>
    <row r="3" spans="1:1">
      <c r="A3" s="2" t="s">
        <v>8</v>
      </c>
    </row>
    <row r="4" spans="1:1" ht="22.35" customHeight="1">
      <c r="A4" s="3" t="s">
        <v>9</v>
      </c>
    </row>
    <row r="5" spans="1:1" ht="54">
      <c r="A5" s="4" t="s">
        <v>43</v>
      </c>
    </row>
    <row r="6" spans="1:1" ht="40.5">
      <c r="A6" s="5" t="s">
        <v>10</v>
      </c>
    </row>
    <row r="7" spans="1:1" ht="40.5">
      <c r="A7" s="4" t="s">
        <v>44</v>
      </c>
    </row>
    <row r="8" spans="1:1" ht="27">
      <c r="A8" s="6" t="s">
        <v>45</v>
      </c>
    </row>
    <row r="9" spans="1:1">
      <c r="A9" s="6" t="s">
        <v>46</v>
      </c>
    </row>
    <row r="10" spans="1:1" ht="40.5">
      <c r="A10" s="4" t="s">
        <v>11</v>
      </c>
    </row>
    <row r="11" spans="1:1">
      <c r="A11" s="7" t="s">
        <v>12</v>
      </c>
    </row>
    <row r="12" spans="1:1" ht="27">
      <c r="A12" s="6" t="s">
        <v>13</v>
      </c>
    </row>
    <row r="13" spans="1:1" ht="27">
      <c r="A13" s="6" t="s">
        <v>14</v>
      </c>
    </row>
    <row r="14" spans="1:1" ht="27">
      <c r="A14" s="4" t="s">
        <v>15</v>
      </c>
    </row>
    <row r="15" spans="1:1" ht="40.5">
      <c r="A15" s="4" t="s">
        <v>48</v>
      </c>
    </row>
    <row r="16" spans="1:1">
      <c r="A16" s="7" t="s">
        <v>16</v>
      </c>
    </row>
    <row r="17" spans="1:1" ht="67.5">
      <c r="A17" s="4" t="s">
        <v>49</v>
      </c>
    </row>
    <row r="18" spans="1:1">
      <c r="A18" s="7" t="s">
        <v>17</v>
      </c>
    </row>
    <row r="19" spans="1:1" ht="67.5">
      <c r="A19" s="40" t="s">
        <v>47</v>
      </c>
    </row>
    <row r="20" spans="1:1">
      <c r="A20" s="7" t="s">
        <v>18</v>
      </c>
    </row>
    <row r="21" spans="1:1" ht="67.5">
      <c r="A21" s="4" t="s">
        <v>50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workbookViewId="0">
      <selection activeCell="E17" sqref="E17"/>
    </sheetView>
  </sheetViews>
  <sheetFormatPr defaultRowHeight="15"/>
  <cols>
    <col min="3" max="3" width="33.42578125" customWidth="1"/>
    <col min="4" max="4" width="13.28515625" bestFit="1" customWidth="1"/>
    <col min="5" max="5" width="15.140625" customWidth="1"/>
    <col min="6" max="6" width="14.85546875" bestFit="1" customWidth="1"/>
    <col min="7" max="7" width="13.42578125" customWidth="1"/>
    <col min="9" max="9" width="9.28515625" bestFit="1" customWidth="1"/>
    <col min="10" max="10" width="12.5703125" bestFit="1" customWidth="1"/>
  </cols>
  <sheetData>
    <row r="1" spans="1:26" ht="18">
      <c r="A1" s="45" t="s">
        <v>51</v>
      </c>
      <c r="B1" s="45"/>
      <c r="C1" s="45"/>
      <c r="D1" s="45"/>
      <c r="E1" s="45"/>
      <c r="F1" s="45"/>
      <c r="G1" s="45"/>
      <c r="H1" s="45"/>
      <c r="I1" s="8"/>
      <c r="J1" s="8"/>
      <c r="K1" s="8"/>
      <c r="L1" s="8"/>
      <c r="M1" s="8"/>
      <c r="N1" s="8"/>
      <c r="O1" s="8"/>
      <c r="P1" s="8"/>
      <c r="Q1" s="8"/>
      <c r="R1" s="8"/>
      <c r="S1" s="8"/>
      <c r="T1" s="8"/>
      <c r="U1" s="8"/>
      <c r="V1" s="8"/>
      <c r="W1" s="8"/>
      <c r="X1" s="8"/>
      <c r="Y1" s="8"/>
      <c r="Z1" s="8"/>
    </row>
    <row r="2" spans="1:26" s="8" customFormat="1" ht="15.75">
      <c r="A2" s="9" t="s">
        <v>52</v>
      </c>
    </row>
    <row r="3" spans="1:26" s="8" customFormat="1"/>
    <row r="4" spans="1:26" s="8" customFormat="1" ht="15.75">
      <c r="C4" s="10" t="s">
        <v>21</v>
      </c>
      <c r="D4" s="11"/>
      <c r="E4" s="11"/>
      <c r="F4" s="11"/>
      <c r="G4" s="11"/>
      <c r="H4" s="11"/>
    </row>
    <row r="5" spans="1:26" s="8" customFormat="1">
      <c r="C5" s="46" t="s">
        <v>22</v>
      </c>
      <c r="D5" s="46"/>
      <c r="E5" s="46"/>
      <c r="F5" s="46"/>
      <c r="G5" s="46"/>
      <c r="H5" s="11"/>
    </row>
    <row r="6" spans="1:26" s="8" customFormat="1" ht="22.5">
      <c r="C6" s="12" t="s">
        <v>23</v>
      </c>
      <c r="D6" s="12" t="s">
        <v>24</v>
      </c>
      <c r="E6" s="13" t="s">
        <v>25</v>
      </c>
      <c r="F6" s="13" t="s">
        <v>26</v>
      </c>
      <c r="G6" s="13" t="s">
        <v>27</v>
      </c>
      <c r="H6" s="11"/>
    </row>
    <row r="7" spans="1:26" s="8" customFormat="1">
      <c r="C7" s="14" t="s">
        <v>28</v>
      </c>
      <c r="D7" s="15">
        <f>E20</f>
        <v>256624.17194205167</v>
      </c>
      <c r="E7" s="15">
        <f>D7/$D$34</f>
        <v>2.6706560936482739E-2</v>
      </c>
      <c r="F7" s="16">
        <f>E31</f>
        <v>17262107.21227124</v>
      </c>
      <c r="G7" s="17">
        <f>F7/$D$34</f>
        <v>1.7964461986095412</v>
      </c>
      <c r="H7" s="11"/>
    </row>
    <row r="8" spans="1:26" s="8" customFormat="1">
      <c r="C8" s="14" t="s">
        <v>29</v>
      </c>
      <c r="D8" s="15">
        <f>D20</f>
        <v>306235.43850468518</v>
      </c>
      <c r="E8" s="15">
        <f>D8/$D$34</f>
        <v>3.1869544234448322E-2</v>
      </c>
      <c r="F8" s="16">
        <f>D31</f>
        <v>20599263.629999999</v>
      </c>
      <c r="G8" s="17">
        <f>F8/$D$34</f>
        <v>2.1437399494288236</v>
      </c>
      <c r="H8" s="11"/>
    </row>
    <row r="9" spans="1:26" s="8" customFormat="1">
      <c r="C9" s="12" t="s">
        <v>30</v>
      </c>
      <c r="D9" s="18">
        <f>SUM(D7:D8)</f>
        <v>562859.61044673692</v>
      </c>
      <c r="E9" s="19">
        <f>SUM(E7:E8)</f>
        <v>5.8576105170931064E-2</v>
      </c>
      <c r="F9" s="20">
        <f>SUM(F7:F8)</f>
        <v>37861370.842271239</v>
      </c>
      <c r="G9" s="21">
        <f>SUM(G7:G8)</f>
        <v>3.9401861480383649</v>
      </c>
      <c r="H9" s="22"/>
    </row>
    <row r="10" spans="1:26" s="8" customFormat="1">
      <c r="C10" s="11"/>
      <c r="D10" s="11"/>
      <c r="E10" s="11"/>
      <c r="F10" s="11"/>
      <c r="G10" s="11"/>
      <c r="H10" s="11"/>
    </row>
    <row r="11" spans="1:26" s="8" customFormat="1">
      <c r="C11" s="47" t="s">
        <v>31</v>
      </c>
      <c r="D11" s="47"/>
      <c r="E11" s="47"/>
      <c r="F11" s="47"/>
      <c r="G11" s="47"/>
      <c r="H11" s="47"/>
    </row>
    <row r="12" spans="1:26" s="8" customFormat="1">
      <c r="C12" s="23" t="s">
        <v>32</v>
      </c>
      <c r="D12" s="23" t="s">
        <v>29</v>
      </c>
      <c r="E12" s="23" t="s">
        <v>28</v>
      </c>
      <c r="F12" s="23" t="s">
        <v>0</v>
      </c>
      <c r="G12" s="23" t="s">
        <v>33</v>
      </c>
    </row>
    <row r="13" spans="1:26" s="8" customFormat="1">
      <c r="C13" s="14" t="s">
        <v>1</v>
      </c>
      <c r="D13" s="24">
        <v>371.65823498017579</v>
      </c>
      <c r="E13" s="25">
        <v>2606.1762800740125</v>
      </c>
      <c r="F13" s="24">
        <f t="shared" ref="F13:F19" si="0">SUM(D13:E13)</f>
        <v>2977.8345150541882</v>
      </c>
      <c r="G13" s="26">
        <f t="shared" ref="G13:G20" si="1">F13/$F$20</f>
        <v>5.2905457413984754E-3</v>
      </c>
      <c r="J13" s="27"/>
    </row>
    <row r="14" spans="1:26" s="8" customFormat="1">
      <c r="C14" s="14" t="s">
        <v>2</v>
      </c>
      <c r="D14" s="24">
        <v>0</v>
      </c>
      <c r="E14" s="25">
        <v>27765.955999999998</v>
      </c>
      <c r="F14" s="24">
        <f t="shared" si="0"/>
        <v>27765.955999999998</v>
      </c>
      <c r="G14" s="26">
        <f t="shared" si="1"/>
        <v>4.9330162414678143E-2</v>
      </c>
      <c r="J14" s="27"/>
    </row>
    <row r="15" spans="1:26" s="8" customFormat="1">
      <c r="C15" s="14" t="s">
        <v>3</v>
      </c>
      <c r="D15" s="25">
        <v>143638.9355113497</v>
      </c>
      <c r="E15" s="25">
        <v>14888.948936200926</v>
      </c>
      <c r="F15" s="24">
        <f t="shared" si="0"/>
        <v>158527.88444755063</v>
      </c>
      <c r="G15" s="26">
        <f t="shared" si="1"/>
        <v>0.2816472909145647</v>
      </c>
      <c r="J15" s="27"/>
    </row>
    <row r="16" spans="1:26" s="8" customFormat="1">
      <c r="C16" s="14" t="s">
        <v>4</v>
      </c>
      <c r="D16" s="24">
        <v>72913.726230597589</v>
      </c>
      <c r="E16" s="25">
        <v>18356.044898983499</v>
      </c>
      <c r="F16" s="24">
        <f t="shared" si="0"/>
        <v>91269.771129581088</v>
      </c>
      <c r="G16" s="26">
        <f t="shared" si="1"/>
        <v>0.16215370482373226</v>
      </c>
      <c r="J16" s="27"/>
    </row>
    <row r="17" spans="3:10" s="8" customFormat="1">
      <c r="C17" s="14" t="s">
        <v>5</v>
      </c>
      <c r="D17" s="24">
        <v>89311.118527757673</v>
      </c>
      <c r="E17" s="25">
        <v>5164.4530982074502</v>
      </c>
      <c r="F17" s="24">
        <f t="shared" si="0"/>
        <v>94475.571625965124</v>
      </c>
      <c r="G17" s="26">
        <f t="shared" si="1"/>
        <v>0.16784926449240278</v>
      </c>
      <c r="J17" s="27"/>
    </row>
    <row r="18" spans="3:10" s="8" customFormat="1">
      <c r="C18" s="14" t="s">
        <v>6</v>
      </c>
      <c r="D18" s="24">
        <v>0</v>
      </c>
      <c r="E18" s="25">
        <v>70184.947484965494</v>
      </c>
      <c r="F18" s="24">
        <f t="shared" si="0"/>
        <v>70184.947484965494</v>
      </c>
      <c r="G18" s="26">
        <f t="shared" si="1"/>
        <v>0.12469352247403274</v>
      </c>
      <c r="J18" s="27"/>
    </row>
    <row r="19" spans="3:10" s="8" customFormat="1">
      <c r="C19" s="14" t="s">
        <v>7</v>
      </c>
      <c r="D19" s="24">
        <v>0</v>
      </c>
      <c r="E19" s="25">
        <v>117657.64524362028</v>
      </c>
      <c r="F19" s="24">
        <f t="shared" si="0"/>
        <v>117657.64524362028</v>
      </c>
      <c r="G19" s="26">
        <f t="shared" si="1"/>
        <v>0.20903550913919092</v>
      </c>
      <c r="J19" s="27"/>
    </row>
    <row r="20" spans="3:10" s="8" customFormat="1">
      <c r="C20" s="12" t="s">
        <v>30</v>
      </c>
      <c r="D20" s="20">
        <f>SUM(D13:D19)</f>
        <v>306235.43850468518</v>
      </c>
      <c r="E20" s="20">
        <f>SUM(E13:E19)</f>
        <v>256624.17194205167</v>
      </c>
      <c r="F20" s="20">
        <f>SUM(F13:F19)</f>
        <v>562859.6104467368</v>
      </c>
      <c r="G20" s="28">
        <f t="shared" si="1"/>
        <v>1</v>
      </c>
      <c r="J20" s="27"/>
    </row>
    <row r="21" spans="3:10" s="8" customFormat="1">
      <c r="C21" s="29"/>
      <c r="D21" s="29"/>
      <c r="E21" s="29"/>
      <c r="F21" s="29"/>
      <c r="G21" s="29"/>
      <c r="H21" s="29"/>
      <c r="I21" s="42"/>
    </row>
    <row r="22" spans="3:10" s="8" customFormat="1">
      <c r="C22" s="47" t="s">
        <v>34</v>
      </c>
      <c r="D22" s="47"/>
      <c r="E22" s="47"/>
      <c r="F22" s="47"/>
      <c r="G22" s="47"/>
      <c r="H22" s="47"/>
    </row>
    <row r="23" spans="3:10" s="8" customFormat="1">
      <c r="C23" s="23" t="s">
        <v>32</v>
      </c>
      <c r="D23" s="23" t="s">
        <v>29</v>
      </c>
      <c r="E23" s="23" t="s">
        <v>28</v>
      </c>
      <c r="F23" s="23" t="s">
        <v>0</v>
      </c>
      <c r="G23" s="23" t="s">
        <v>33</v>
      </c>
    </row>
    <row r="24" spans="3:10" s="8" customFormat="1">
      <c r="C24" s="14" t="s">
        <v>1</v>
      </c>
      <c r="D24" s="30">
        <f>D13*$D$35</f>
        <v>25000</v>
      </c>
      <c r="E24" s="30">
        <f>E13*$D$35</f>
        <v>175307.31427308652</v>
      </c>
      <c r="F24" s="30">
        <f t="shared" ref="F24:F30" si="2">SUM(D24:E24)</f>
        <v>200307.31427308652</v>
      </c>
      <c r="G24" s="31">
        <f>F24/$F$31</f>
        <v>5.2905457413984754E-3</v>
      </c>
    </row>
    <row r="25" spans="3:10" s="8" customFormat="1">
      <c r="C25" s="14" t="s">
        <v>2</v>
      </c>
      <c r="D25" s="30">
        <f t="shared" ref="D25:E30" si="3">D14*$D$35</f>
        <v>0</v>
      </c>
      <c r="E25" s="30">
        <f t="shared" si="3"/>
        <v>1867707.5728915997</v>
      </c>
      <c r="F25" s="30">
        <f t="shared" si="2"/>
        <v>1867707.5728915997</v>
      </c>
      <c r="G25" s="31">
        <f t="shared" ref="G25:G31" si="4">F25/$F$31</f>
        <v>4.933016241467815E-2</v>
      </c>
    </row>
    <row r="26" spans="3:10" s="8" customFormat="1">
      <c r="C26" s="14" t="s">
        <v>3</v>
      </c>
      <c r="D26" s="30">
        <f t="shared" si="3"/>
        <v>9662031</v>
      </c>
      <c r="E26" s="30">
        <f t="shared" si="3"/>
        <v>1001521.5280373851</v>
      </c>
      <c r="F26" s="30">
        <f t="shared" si="2"/>
        <v>10663552.528037384</v>
      </c>
      <c r="G26" s="31">
        <f t="shared" si="4"/>
        <v>0.2816472909145647</v>
      </c>
    </row>
    <row r="27" spans="3:10" s="8" customFormat="1">
      <c r="C27" s="14" t="s">
        <v>4</v>
      </c>
      <c r="D27" s="30">
        <f t="shared" si="3"/>
        <v>4904622</v>
      </c>
      <c r="E27" s="30">
        <f t="shared" si="3"/>
        <v>1234739.5517795137</v>
      </c>
      <c r="F27" s="30">
        <f t="shared" si="2"/>
        <v>6139361.5517795142</v>
      </c>
      <c r="G27" s="31">
        <f t="shared" si="4"/>
        <v>0.16215370482373229</v>
      </c>
    </row>
    <row r="28" spans="3:10" s="8" customFormat="1">
      <c r="C28" s="14" t="s">
        <v>5</v>
      </c>
      <c r="D28" s="30">
        <f t="shared" si="3"/>
        <v>6007610.6299999999</v>
      </c>
      <c r="E28" s="30">
        <f t="shared" si="3"/>
        <v>347392.61854933214</v>
      </c>
      <c r="F28" s="30">
        <f t="shared" si="2"/>
        <v>6355003.2485493319</v>
      </c>
      <c r="G28" s="31">
        <f t="shared" si="4"/>
        <v>0.16784926449240278</v>
      </c>
    </row>
    <row r="29" spans="3:10" s="8" customFormat="1">
      <c r="C29" s="14" t="s">
        <v>6</v>
      </c>
      <c r="D29" s="30">
        <f t="shared" si="3"/>
        <v>0</v>
      </c>
      <c r="E29" s="30">
        <f t="shared" si="3"/>
        <v>4721067.6960184369</v>
      </c>
      <c r="F29" s="30">
        <f t="shared" si="2"/>
        <v>4721067.6960184369</v>
      </c>
      <c r="G29" s="31">
        <f t="shared" si="4"/>
        <v>0.12469352247403274</v>
      </c>
    </row>
    <row r="30" spans="3:10" s="8" customFormat="1">
      <c r="C30" s="14" t="s">
        <v>7</v>
      </c>
      <c r="D30" s="30">
        <f t="shared" si="3"/>
        <v>0</v>
      </c>
      <c r="E30" s="30">
        <f t="shared" si="3"/>
        <v>7914370.9307218855</v>
      </c>
      <c r="F30" s="30">
        <f t="shared" si="2"/>
        <v>7914370.9307218855</v>
      </c>
      <c r="G30" s="31">
        <f t="shared" si="4"/>
        <v>0.20903550913919092</v>
      </c>
    </row>
    <row r="31" spans="3:10" s="8" customFormat="1">
      <c r="C31" s="12" t="s">
        <v>0</v>
      </c>
      <c r="D31" s="32">
        <f>SUM(D24:D30)</f>
        <v>20599263.629999999</v>
      </c>
      <c r="E31" s="32">
        <f>SUM(E24:E30)</f>
        <v>17262107.21227124</v>
      </c>
      <c r="F31" s="32">
        <f>SUM(F24:F30)</f>
        <v>37861370.842271239</v>
      </c>
      <c r="G31" s="33">
        <f t="shared" si="4"/>
        <v>1</v>
      </c>
    </row>
    <row r="32" spans="3:10" s="8" customFormat="1">
      <c r="C32" s="11"/>
      <c r="D32" s="11"/>
      <c r="E32" s="11"/>
      <c r="F32" s="11"/>
      <c r="G32" s="11"/>
      <c r="H32" s="11"/>
    </row>
    <row r="33" spans="3:8" s="8" customFormat="1" ht="15.75">
      <c r="C33" s="10" t="s">
        <v>35</v>
      </c>
      <c r="D33" s="11"/>
      <c r="E33" s="11"/>
      <c r="F33" s="11"/>
      <c r="G33" s="11"/>
      <c r="H33" s="11"/>
    </row>
    <row r="34" spans="3:8" s="8" customFormat="1">
      <c r="C34" s="14" t="s">
        <v>36</v>
      </c>
      <c r="D34" s="34">
        <v>9609031</v>
      </c>
      <c r="E34" s="11"/>
      <c r="F34" s="11"/>
      <c r="G34" s="11"/>
      <c r="H34" s="11"/>
    </row>
    <row r="35" spans="3:8" s="8" customFormat="1">
      <c r="C35" s="14" t="s">
        <v>37</v>
      </c>
      <c r="D35" s="41">
        <v>67.266099999999994</v>
      </c>
      <c r="E35" s="11"/>
      <c r="F35" s="11"/>
      <c r="G35" s="11"/>
      <c r="H35" s="11"/>
    </row>
    <row r="36" spans="3:8" s="8" customFormat="1"/>
    <row r="37" spans="3:8" s="8" customFormat="1" ht="15.75">
      <c r="C37" s="48" t="s">
        <v>38</v>
      </c>
      <c r="D37" s="48"/>
      <c r="E37" s="48"/>
    </row>
    <row r="38" spans="3:8" s="8" customFormat="1" ht="30" customHeight="1">
      <c r="C38" s="35"/>
      <c r="D38" s="36" t="s">
        <v>39</v>
      </c>
      <c r="E38" s="36" t="s">
        <v>22</v>
      </c>
    </row>
    <row r="39" spans="3:8" s="8" customFormat="1">
      <c r="C39" s="37" t="s">
        <v>40</v>
      </c>
      <c r="D39" s="38">
        <f>D34</f>
        <v>9609031</v>
      </c>
      <c r="E39" s="39">
        <f>E9</f>
        <v>5.8576105170931064E-2</v>
      </c>
    </row>
    <row r="40" spans="3:8" s="8" customFormat="1">
      <c r="C40" s="37" t="s">
        <v>41</v>
      </c>
      <c r="D40" s="38">
        <f>'Aug Costing Model'!D34</f>
        <v>9592861</v>
      </c>
      <c r="E40" s="39">
        <f>'Aug Costing Model'!E9</f>
        <v>5.5129542386302452E-2</v>
      </c>
    </row>
    <row r="41" spans="3:8" s="8" customFormat="1">
      <c r="C41" s="37" t="s">
        <v>42</v>
      </c>
      <c r="D41" s="43">
        <f>SUMPRODUCT(D39:D40,E39:E40)/(SUM(D39:D40))</f>
        <v>5.6854274961662357E-2</v>
      </c>
      <c r="E41" s="44"/>
    </row>
    <row r="42" spans="3:8" s="8" customFormat="1"/>
    <row r="43" spans="3:8" s="8" customFormat="1"/>
    <row r="44" spans="3:8" s="8" customFormat="1"/>
    <row r="45" spans="3:8" s="8" customFormat="1"/>
  </sheetData>
  <mergeCells count="6">
    <mergeCell ref="D41:E41"/>
    <mergeCell ref="A1:H1"/>
    <mergeCell ref="C5:G5"/>
    <mergeCell ref="C11:H11"/>
    <mergeCell ref="C22:H22"/>
    <mergeCell ref="C37:E37"/>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workbookViewId="0">
      <selection activeCell="C26" sqref="C26"/>
    </sheetView>
  </sheetViews>
  <sheetFormatPr defaultRowHeight="15"/>
  <cols>
    <col min="3" max="3" width="33.42578125" customWidth="1"/>
    <col min="4" max="4" width="13.28515625" bestFit="1" customWidth="1"/>
    <col min="5" max="5" width="15.140625" customWidth="1"/>
    <col min="6" max="6" width="14.85546875" bestFit="1" customWidth="1"/>
    <col min="7" max="7" width="13.42578125" customWidth="1"/>
    <col min="9" max="9" width="12.5703125" bestFit="1" customWidth="1"/>
  </cols>
  <sheetData>
    <row r="1" spans="1:26" ht="18">
      <c r="A1" s="45" t="s">
        <v>20</v>
      </c>
      <c r="B1" s="45"/>
      <c r="C1" s="45"/>
      <c r="D1" s="45"/>
      <c r="E1" s="45"/>
      <c r="F1" s="45"/>
      <c r="G1" s="45"/>
      <c r="H1" s="45"/>
      <c r="I1" s="8"/>
      <c r="J1" s="8"/>
      <c r="K1" s="8"/>
      <c r="L1" s="8"/>
      <c r="M1" s="8"/>
      <c r="N1" s="8"/>
      <c r="O1" s="8"/>
      <c r="P1" s="8"/>
      <c r="Q1" s="8"/>
      <c r="R1" s="8"/>
      <c r="S1" s="8"/>
      <c r="T1" s="8"/>
      <c r="U1" s="8"/>
      <c r="V1" s="8"/>
      <c r="W1" s="8"/>
      <c r="X1" s="8"/>
      <c r="Y1" s="8"/>
      <c r="Z1" s="8"/>
    </row>
    <row r="2" spans="1:26" s="8" customFormat="1" ht="15.75">
      <c r="A2" s="9" t="s">
        <v>53</v>
      </c>
    </row>
    <row r="3" spans="1:26" s="8" customFormat="1"/>
    <row r="4" spans="1:26" s="8" customFormat="1" ht="15.75">
      <c r="C4" s="10" t="s">
        <v>21</v>
      </c>
      <c r="D4" s="11"/>
      <c r="E4" s="11"/>
      <c r="F4" s="11"/>
      <c r="G4" s="11"/>
      <c r="H4" s="11"/>
    </row>
    <row r="5" spans="1:26" s="8" customFormat="1">
      <c r="C5" s="46" t="s">
        <v>22</v>
      </c>
      <c r="D5" s="46"/>
      <c r="E5" s="46"/>
      <c r="F5" s="46"/>
      <c r="G5" s="46"/>
      <c r="H5" s="11"/>
    </row>
    <row r="6" spans="1:26" s="8" customFormat="1" ht="22.5">
      <c r="C6" s="12" t="s">
        <v>23</v>
      </c>
      <c r="D6" s="12" t="s">
        <v>24</v>
      </c>
      <c r="E6" s="13" t="s">
        <v>25</v>
      </c>
      <c r="F6" s="13" t="s">
        <v>26</v>
      </c>
      <c r="G6" s="13" t="s">
        <v>27</v>
      </c>
      <c r="H6" s="11"/>
    </row>
    <row r="7" spans="1:26" s="8" customFormat="1">
      <c r="C7" s="14" t="s">
        <v>28</v>
      </c>
      <c r="D7" s="24">
        <f>E20</f>
        <v>212663.57929084729</v>
      </c>
      <c r="E7" s="15">
        <f>D7/$D$34</f>
        <v>2.2168942017490641E-2</v>
      </c>
      <c r="F7" s="16">
        <f>E31</f>
        <v>14305049.590936061</v>
      </c>
      <c r="G7" s="17">
        <f>F7/$D$34</f>
        <v>1.4912182706427271</v>
      </c>
      <c r="H7" s="11"/>
    </row>
    <row r="8" spans="1:26" s="8" customFormat="1">
      <c r="C8" s="14" t="s">
        <v>29</v>
      </c>
      <c r="D8" s="24">
        <f>D20</f>
        <v>316186.45781456039</v>
      </c>
      <c r="E8" s="15">
        <f>D8/$D$34</f>
        <v>3.2960600368811807E-2</v>
      </c>
      <c r="F8" s="16">
        <f>D31</f>
        <v>21268629.890000001</v>
      </c>
      <c r="G8" s="17">
        <f>F8/$D$34</f>
        <v>2.2171310404685318</v>
      </c>
      <c r="H8" s="11"/>
    </row>
    <row r="9" spans="1:26" s="8" customFormat="1">
      <c r="C9" s="12" t="s">
        <v>30</v>
      </c>
      <c r="D9" s="20">
        <f>SUM(D7:D8)</f>
        <v>528850.03710540768</v>
      </c>
      <c r="E9" s="19">
        <f>SUM(E7:E8)</f>
        <v>5.5129542386302452E-2</v>
      </c>
      <c r="F9" s="20">
        <f>SUM(F7:F8)</f>
        <v>35573679.480936065</v>
      </c>
      <c r="G9" s="21">
        <f>SUM(G7:G8)</f>
        <v>3.7083493111112587</v>
      </c>
      <c r="H9" s="22"/>
    </row>
    <row r="10" spans="1:26" s="8" customFormat="1">
      <c r="C10" s="11"/>
      <c r="D10" s="11"/>
      <c r="E10" s="11"/>
      <c r="F10" s="11"/>
      <c r="G10" s="11"/>
      <c r="H10" s="11"/>
    </row>
    <row r="11" spans="1:26" s="8" customFormat="1">
      <c r="C11" s="47" t="s">
        <v>31</v>
      </c>
      <c r="D11" s="47"/>
      <c r="E11" s="47"/>
      <c r="F11" s="47"/>
      <c r="G11" s="47"/>
      <c r="H11" s="47"/>
    </row>
    <row r="12" spans="1:26" s="8" customFormat="1">
      <c r="C12" s="23" t="s">
        <v>32</v>
      </c>
      <c r="D12" s="23" t="s">
        <v>29</v>
      </c>
      <c r="E12" s="23" t="s">
        <v>28</v>
      </c>
      <c r="F12" s="23" t="s">
        <v>0</v>
      </c>
      <c r="G12" s="23" t="s">
        <v>33</v>
      </c>
    </row>
    <row r="13" spans="1:26" s="8" customFormat="1">
      <c r="C13" s="14" t="s">
        <v>1</v>
      </c>
      <c r="D13" s="24">
        <v>683.8511523635234</v>
      </c>
      <c r="E13" s="25">
        <v>4956.8733682277243</v>
      </c>
      <c r="F13" s="24">
        <f t="shared" ref="F13:F19" si="0">SUM(D13:E13)</f>
        <v>5640.7245205912477</v>
      </c>
      <c r="G13" s="26">
        <f t="shared" ref="G13:G20" si="1">F13/$F$20</f>
        <v>1.0666018955893478E-2</v>
      </c>
      <c r="I13" s="27"/>
    </row>
    <row r="14" spans="1:26" s="8" customFormat="1">
      <c r="C14" s="14" t="s">
        <v>2</v>
      </c>
      <c r="D14" s="24">
        <v>0</v>
      </c>
      <c r="E14" s="25">
        <v>27872.099649322878</v>
      </c>
      <c r="F14" s="24">
        <f t="shared" si="0"/>
        <v>27872.099649322878</v>
      </c>
      <c r="G14" s="26">
        <f t="shared" si="1"/>
        <v>5.270321961567255E-2</v>
      </c>
      <c r="I14" s="27"/>
    </row>
    <row r="15" spans="1:26" s="8" customFormat="1">
      <c r="C15" s="14" t="s">
        <v>3</v>
      </c>
      <c r="D15" s="25">
        <v>155445.58834241916</v>
      </c>
      <c r="E15" s="25">
        <v>11004.099836632635</v>
      </c>
      <c r="F15" s="24">
        <f t="shared" si="0"/>
        <v>166449.68817905179</v>
      </c>
      <c r="G15" s="26">
        <f t="shared" si="1"/>
        <v>0.31473891746343186</v>
      </c>
      <c r="I15" s="27"/>
    </row>
    <row r="16" spans="1:26" s="8" customFormat="1">
      <c r="C16" s="14" t="s">
        <v>4</v>
      </c>
      <c r="D16" s="24">
        <v>70485.162659943133</v>
      </c>
      <c r="E16" s="25">
        <v>16790.372786792381</v>
      </c>
      <c r="F16" s="24">
        <f t="shared" si="0"/>
        <v>87275.535446735506</v>
      </c>
      <c r="G16" s="26">
        <f t="shared" si="1"/>
        <v>0.16502889160115572</v>
      </c>
      <c r="I16" s="27"/>
    </row>
    <row r="17" spans="3:9" s="8" customFormat="1">
      <c r="C17" s="14" t="s">
        <v>5</v>
      </c>
      <c r="D17" s="24">
        <v>84436.059173937552</v>
      </c>
      <c r="E17" s="25">
        <v>601.06330655041506</v>
      </c>
      <c r="F17" s="24">
        <f t="shared" si="0"/>
        <v>85037.12248048796</v>
      </c>
      <c r="G17" s="26">
        <f t="shared" si="1"/>
        <v>0.16079628725361855</v>
      </c>
      <c r="I17" s="27"/>
    </row>
    <row r="18" spans="3:9" s="8" customFormat="1">
      <c r="C18" s="14" t="s">
        <v>6</v>
      </c>
      <c r="D18" s="24">
        <v>5135.7964858970572</v>
      </c>
      <c r="E18" s="25">
        <v>24523.233982510166</v>
      </c>
      <c r="F18" s="24">
        <f t="shared" si="0"/>
        <v>29659.030468407225</v>
      </c>
      <c r="G18" s="26">
        <f t="shared" si="1"/>
        <v>5.6082118535420916E-2</v>
      </c>
      <c r="I18" s="27"/>
    </row>
    <row r="19" spans="3:9" s="8" customFormat="1">
      <c r="C19" s="14" t="s">
        <v>7</v>
      </c>
      <c r="D19" s="24">
        <v>0</v>
      </c>
      <c r="E19" s="25">
        <v>126915.83636081108</v>
      </c>
      <c r="F19" s="24">
        <f t="shared" si="0"/>
        <v>126915.83636081108</v>
      </c>
      <c r="G19" s="26">
        <f t="shared" si="1"/>
        <v>0.23998454657480692</v>
      </c>
      <c r="I19" s="27"/>
    </row>
    <row r="20" spans="3:9" s="8" customFormat="1">
      <c r="C20" s="12" t="s">
        <v>30</v>
      </c>
      <c r="D20" s="20">
        <f>SUM(D13:D19)</f>
        <v>316186.45781456039</v>
      </c>
      <c r="E20" s="20">
        <f>SUM(E13:E19)</f>
        <v>212663.57929084729</v>
      </c>
      <c r="F20" s="20">
        <f>SUM(F13:F19)</f>
        <v>528850.03710540768</v>
      </c>
      <c r="G20" s="28">
        <f t="shared" si="1"/>
        <v>1</v>
      </c>
      <c r="I20" s="27"/>
    </row>
    <row r="21" spans="3:9" s="8" customFormat="1">
      <c r="C21" s="29"/>
      <c r="D21" s="29"/>
      <c r="E21" s="29"/>
      <c r="F21" s="29"/>
      <c r="G21" s="29"/>
      <c r="H21" s="29"/>
      <c r="I21" s="42"/>
    </row>
    <row r="22" spans="3:9" s="8" customFormat="1">
      <c r="C22" s="47" t="s">
        <v>34</v>
      </c>
      <c r="D22" s="47"/>
      <c r="E22" s="47"/>
      <c r="F22" s="47"/>
      <c r="G22" s="47"/>
      <c r="H22" s="47"/>
    </row>
    <row r="23" spans="3:9" s="8" customFormat="1">
      <c r="C23" s="23" t="s">
        <v>32</v>
      </c>
      <c r="D23" s="23" t="s">
        <v>29</v>
      </c>
      <c r="E23" s="23" t="s">
        <v>28</v>
      </c>
      <c r="F23" s="23" t="s">
        <v>0</v>
      </c>
      <c r="G23" s="23" t="s">
        <v>33</v>
      </c>
    </row>
    <row r="24" spans="3:9" s="8" customFormat="1">
      <c r="C24" s="14" t="s">
        <v>1</v>
      </c>
      <c r="D24" s="30">
        <f>D13*$D$35</f>
        <v>46000</v>
      </c>
      <c r="E24" s="30">
        <f>E13*$D$35</f>
        <v>333429.5396745429</v>
      </c>
      <c r="F24" s="30">
        <f t="shared" ref="F24:F30" si="2">SUM(D24:E24)</f>
        <v>379429.5396745429</v>
      </c>
      <c r="G24" s="31">
        <f>F24/$F$31</f>
        <v>1.0666018955893477E-2</v>
      </c>
    </row>
    <row r="25" spans="3:9" s="8" customFormat="1">
      <c r="C25" s="14" t="s">
        <v>2</v>
      </c>
      <c r="D25" s="30">
        <f t="shared" ref="D25:E30" si="3">D14*$D$35</f>
        <v>0</v>
      </c>
      <c r="E25" s="30">
        <f t="shared" si="3"/>
        <v>1874847.4422213174</v>
      </c>
      <c r="F25" s="30">
        <f t="shared" si="2"/>
        <v>1874847.4422213174</v>
      </c>
      <c r="G25" s="31">
        <f t="shared" ref="G25:G31" si="4">F25/$F$31</f>
        <v>5.2703219615672543E-2</v>
      </c>
    </row>
    <row r="26" spans="3:9" s="8" customFormat="1">
      <c r="C26" s="14" t="s">
        <v>3</v>
      </c>
      <c r="D26" s="30">
        <f t="shared" si="3"/>
        <v>10456218.49</v>
      </c>
      <c r="E26" s="30">
        <f t="shared" si="3"/>
        <v>740202.88002091437</v>
      </c>
      <c r="F26" s="30">
        <f t="shared" si="2"/>
        <v>11196421.370020915</v>
      </c>
      <c r="G26" s="31">
        <f t="shared" si="4"/>
        <v>0.31473891746343186</v>
      </c>
    </row>
    <row r="27" spans="3:9" s="8" customFormat="1">
      <c r="C27" s="14" t="s">
        <v>4</v>
      </c>
      <c r="D27" s="30">
        <f t="shared" si="3"/>
        <v>4741262</v>
      </c>
      <c r="E27" s="30">
        <f t="shared" si="3"/>
        <v>1129422.8949136548</v>
      </c>
      <c r="F27" s="30">
        <f t="shared" si="2"/>
        <v>5870684.8949136548</v>
      </c>
      <c r="G27" s="31">
        <f t="shared" si="4"/>
        <v>0.16502889160115569</v>
      </c>
    </row>
    <row r="28" spans="3:9" s="8" customFormat="1">
      <c r="C28" s="14" t="s">
        <v>5</v>
      </c>
      <c r="D28" s="30">
        <f t="shared" si="3"/>
        <v>5679684.4000000004</v>
      </c>
      <c r="E28" s="30">
        <f t="shared" si="3"/>
        <v>40431.184484750869</v>
      </c>
      <c r="F28" s="30">
        <f t="shared" si="2"/>
        <v>5720115.5844847513</v>
      </c>
      <c r="G28" s="31">
        <f t="shared" si="4"/>
        <v>0.16079628725361855</v>
      </c>
    </row>
    <row r="29" spans="3:9" s="8" customFormat="1">
      <c r="C29" s="14" t="s">
        <v>6</v>
      </c>
      <c r="D29" s="30">
        <f t="shared" si="3"/>
        <v>345465</v>
      </c>
      <c r="E29" s="30">
        <f t="shared" si="3"/>
        <v>1649582.309390927</v>
      </c>
      <c r="F29" s="30">
        <f t="shared" si="2"/>
        <v>1995047.309390927</v>
      </c>
      <c r="G29" s="31">
        <f t="shared" si="4"/>
        <v>5.6082118535420909E-2</v>
      </c>
    </row>
    <row r="30" spans="3:9" s="8" customFormat="1">
      <c r="C30" s="14" t="s">
        <v>7</v>
      </c>
      <c r="D30" s="30">
        <f t="shared" si="3"/>
        <v>0</v>
      </c>
      <c r="E30" s="30">
        <f t="shared" si="3"/>
        <v>8537133.3402299527</v>
      </c>
      <c r="F30" s="30">
        <f t="shared" si="2"/>
        <v>8537133.3402299527</v>
      </c>
      <c r="G30" s="31">
        <f t="shared" si="4"/>
        <v>0.23998454657480686</v>
      </c>
    </row>
    <row r="31" spans="3:9" s="8" customFormat="1">
      <c r="C31" s="12" t="s">
        <v>0</v>
      </c>
      <c r="D31" s="32">
        <f>SUM(D24:D30)</f>
        <v>21268629.890000001</v>
      </c>
      <c r="E31" s="32">
        <f>SUM(E24:E30)</f>
        <v>14305049.590936061</v>
      </c>
      <c r="F31" s="32">
        <f>SUM(F24:F30)</f>
        <v>35573679.480936065</v>
      </c>
      <c r="G31" s="33">
        <f t="shared" si="4"/>
        <v>1</v>
      </c>
    </row>
    <row r="32" spans="3:9" s="8" customFormat="1">
      <c r="C32" s="11"/>
      <c r="D32" s="11"/>
      <c r="E32" s="11"/>
      <c r="F32" s="11"/>
      <c r="G32" s="11"/>
      <c r="H32" s="11"/>
    </row>
    <row r="33" spans="3:8" s="8" customFormat="1" ht="15.75">
      <c r="C33" s="10" t="s">
        <v>35</v>
      </c>
      <c r="D33" s="11"/>
      <c r="E33" s="11"/>
      <c r="F33" s="11"/>
      <c r="G33" s="11"/>
      <c r="H33" s="11"/>
    </row>
    <row r="34" spans="3:8" s="8" customFormat="1">
      <c r="C34" s="14" t="s">
        <v>36</v>
      </c>
      <c r="D34" s="34">
        <v>9592861</v>
      </c>
      <c r="E34" s="11"/>
      <c r="F34" s="11"/>
      <c r="G34" s="11"/>
      <c r="H34" s="11"/>
    </row>
    <row r="35" spans="3:8" s="8" customFormat="1">
      <c r="C35" s="14" t="s">
        <v>37</v>
      </c>
      <c r="D35" s="41">
        <v>67.266099999999994</v>
      </c>
      <c r="E35" s="11"/>
      <c r="F35" s="11"/>
      <c r="G35" s="11"/>
      <c r="H35" s="11"/>
    </row>
    <row r="36" spans="3:8" s="8" customFormat="1">
      <c r="C36" s="11"/>
      <c r="D36" s="11"/>
      <c r="E36" s="11"/>
      <c r="F36" s="11"/>
      <c r="G36" s="11"/>
      <c r="H36" s="11"/>
    </row>
    <row r="37" spans="3:8" s="8" customFormat="1"/>
    <row r="38" spans="3:8" s="8" customFormat="1"/>
    <row r="39" spans="3:8" s="8" customFormat="1"/>
    <row r="40" spans="3:8" s="8" customFormat="1"/>
    <row r="41" spans="3:8" s="8" customFormat="1"/>
    <row r="42" spans="3:8" s="8" customFormat="1"/>
    <row r="43" spans="3:8" s="8" customFormat="1"/>
    <row r="44" spans="3:8" s="8" customFormat="1"/>
    <row r="45" spans="3:8" s="8" customFormat="1"/>
    <row r="46" spans="3:8" s="8" customFormat="1"/>
    <row r="47" spans="3:8" s="8" customFormat="1"/>
  </sheetData>
  <mergeCells count="4">
    <mergeCell ref="A1:H1"/>
    <mergeCell ref="C5:G5"/>
    <mergeCell ref="C11:H11"/>
    <mergeCell ref="C22:H2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2019-11-07T20:06:21Z</dcterms:created>
  <dcterms:modified xsi:type="dcterms:W3CDTF">2019-11-07T20:07:15Z</dcterms:modified>
</cp:coreProperties>
</file>