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1" r:id="rId1"/>
    <sheet name="Nigeria weighted CPC" sheetId="2" r:id="rId2"/>
    <sheet name="Rivers June '18 Costing Model" sheetId="3" r:id="rId3"/>
    <sheet name="Rivers Nov '18 Costing Model" sheetId="4" r:id="rId4"/>
    <sheet name="CRS Costing Model" sheetId="5" r:id="rId5"/>
    <sheet name="Oyo Costing Model" sheetId="6" r:id="rId6"/>
    <sheet name="Ogun Costing Model"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LLL4">'[1]Costs ratios'!$AD$2:$AD$68</definedName>
    <definedName name="ACCOUNT">'[2]Costs ratios'!$AD$2:$AD$68</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4">#REF!</definedName>
    <definedName name="d" localSheetId="6">#REF!</definedName>
    <definedName name="d" localSheetId="5">#REF!</definedName>
    <definedName name="d" localSheetId="2">#REF!</definedName>
    <definedName name="d" localSheetId="3">#REF!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4">#REF!</definedName>
    <definedName name="e" localSheetId="6">#REF!</definedName>
    <definedName name="e" localSheetId="5">#REF!</definedName>
    <definedName name="e" localSheetId="3">#REF!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4">#REF!</definedName>
    <definedName name="g" localSheetId="6">#REF!</definedName>
    <definedName name="g" localSheetId="5">#REF!</definedName>
    <definedName name="g" localSheetId="3">#REF!</definedName>
    <definedName name="g">#REF!</definedName>
    <definedName name="GokPerDiem">'[3]GoK Per Diem'!$B$1:$G$22</definedName>
    <definedName name="GroupLunch">'[3]Price List'!$D$26</definedName>
    <definedName name="Include">[10]Sheet1!$A$1:$A$2</definedName>
    <definedName name="INDIA">'[11]Costs ratios'!$W$2:$W$47</definedName>
    <definedName name="inflation">'[12]Budget assumptions'!$D$5</definedName>
    <definedName name="JobGroups">[3]JobGroups!$A$1:$C$10</definedName>
    <definedName name="KKKK">[13]ProjectClasses!$A$2:$A$28</definedName>
    <definedName name="LCDprojector">'[3]Price List'!$D$23</definedName>
    <definedName name="LL" localSheetId="4">'[14]DATA '!#REF!</definedName>
    <definedName name="LL" localSheetId="6">'[14]DATA '!#REF!</definedName>
    <definedName name="LL" localSheetId="5">'[14]DATA '!#REF!</definedName>
    <definedName name="LL" localSheetId="3">'[14]DATA '!#REF!</definedName>
    <definedName name="LL">'[14]DATA '!#REF!</definedName>
    <definedName name="lo">[15]ProjectClasses!$A$2:$A$55</definedName>
    <definedName name="LocalHall">'[3]Price List'!$D$21</definedName>
    <definedName name="lok">'[16]Project Classes'!$G$1:$G$64</definedName>
    <definedName name="lokesha">'[17]DATA '!$H$3:$H$129</definedName>
    <definedName name="LOKESHKP">'[18]DATA '!$B$3:$B$48</definedName>
    <definedName name="LOKI">[19]DATA!$AK$3:$AK$6</definedName>
    <definedName name="Loudspkr">'[3]Price List'!$D$57</definedName>
    <definedName name="man">[20]ProjectClasses!$A$2:$A$53</definedName>
    <definedName name="MANJU" localSheetId="4">'[14]DATA '!#REF!</definedName>
    <definedName name="MANJU" localSheetId="6">'[14]DATA '!#REF!</definedName>
    <definedName name="MANJU" localSheetId="5">'[14]DATA '!#REF!</definedName>
    <definedName name="MANJU" localSheetId="3">'[14]DATA '!#REF!</definedName>
    <definedName name="MANJU">'[14]DATA '!#REF!</definedName>
    <definedName name="MANU">[21]Sheet1!$A$2:$A$78</definedName>
    <definedName name="Mtperteam">[3]Assumptions!$E$2</definedName>
    <definedName name="Mttrans_in_dist">'[3]Price List'!$D$44</definedName>
    <definedName name="MTtrans_nbo_dist">'[3]Price List'!$D$43</definedName>
    <definedName name="MTTravelDays">[3]Assumptions!$E$9</definedName>
    <definedName name="NANANINA">'[22]Costs ratios'!$IL$15:$IL$114</definedName>
    <definedName name="PAPU">'[14]DATA '!$B$3:$B$64</definedName>
    <definedName name="PensPaperSet">'[3]Price List'!$D$9</definedName>
    <definedName name="PRBanner">'[3]Price List'!$D$14</definedName>
    <definedName name="PRBaraza">'[3]Price List'!$D$58</definedName>
    <definedName name="Prof1_4" localSheetId="4">#REF!</definedName>
    <definedName name="Prof1_4" localSheetId="6">#REF!</definedName>
    <definedName name="Prof1_4" localSheetId="5">#REF!</definedName>
    <definedName name="Prof1_4" localSheetId="2">#REF!</definedName>
    <definedName name="Prof1_4" localSheetId="3">#REF!</definedName>
    <definedName name="Prof1_4">#REF!</definedName>
    <definedName name="Prof5_14" localSheetId="4">#REF!</definedName>
    <definedName name="Prof5_14" localSheetId="6">#REF!</definedName>
    <definedName name="Prof5_14" localSheetId="5">#REF!</definedName>
    <definedName name="Prof5_14" localSheetId="2">#REF!</definedName>
    <definedName name="Prof5_14" localSheetId="3">#REF!</definedName>
    <definedName name="Prof5_14">#REF!</definedName>
    <definedName name="ProfCovRate">'[3]Price List'!$D$64</definedName>
    <definedName name="ProfDeWorm" localSheetId="4">#REF!</definedName>
    <definedName name="ProfDeWorm" localSheetId="6">#REF!</definedName>
    <definedName name="ProfDeWorm" localSheetId="5">#REF!</definedName>
    <definedName name="ProfDeWorm" localSheetId="2">#REF!</definedName>
    <definedName name="ProfDeWorm" localSheetId="3">#REF!</definedName>
    <definedName name="ProfDeWorm">#REF!</definedName>
    <definedName name="ProfDistrict" localSheetId="4">#REF!</definedName>
    <definedName name="ProfDistrict" localSheetId="6">#REF!</definedName>
    <definedName name="ProfDistrict" localSheetId="5">#REF!</definedName>
    <definedName name="ProfDistrict" localSheetId="2">#REF!</definedName>
    <definedName name="ProfDistrict" localSheetId="3">#REF!</definedName>
    <definedName name="ProfDistrict">#REF!</definedName>
    <definedName name="ProfDiv" localSheetId="4">#REF!</definedName>
    <definedName name="ProfDiv" localSheetId="6">#REF!</definedName>
    <definedName name="ProfDiv" localSheetId="5">#REF!</definedName>
    <definedName name="ProfDiv" localSheetId="2">#REF!</definedName>
    <definedName name="ProfDiv" localSheetId="3">#REF!</definedName>
    <definedName name="ProfDiv">#REF!</definedName>
    <definedName name="ProfEMIS" localSheetId="4">#REF!</definedName>
    <definedName name="ProfEMIS" localSheetId="6">#REF!</definedName>
    <definedName name="ProfEMIS" localSheetId="5">#REF!</definedName>
    <definedName name="ProfEMIS" localSheetId="2">#REF!</definedName>
    <definedName name="ProfEMIS" localSheetId="3">#REF!</definedName>
    <definedName name="ProfEMIS">#REF!</definedName>
    <definedName name="ProfTTSessions" localSheetId="4">#REF!</definedName>
    <definedName name="ProfTTSessions" localSheetId="6">#REF!</definedName>
    <definedName name="ProfTTSessions" localSheetId="5">#REF!</definedName>
    <definedName name="ProfTTSessions" localSheetId="2">#REF!</definedName>
    <definedName name="ProfTTSessions" localSheetId="3">#REF!</definedName>
    <definedName name="ProfTTSessions">#REF!</definedName>
    <definedName name="ProfZones" localSheetId="4">#REF!</definedName>
    <definedName name="ProfZones" localSheetId="6">#REF!</definedName>
    <definedName name="ProfZones" localSheetId="5">#REF!</definedName>
    <definedName name="ProfZones" localSheetId="2">#REF!</definedName>
    <definedName name="ProfZones" localSheetId="3">#REF!</definedName>
    <definedName name="ProfZones">#REF!</definedName>
    <definedName name="Projectclass">[5]ProjectClasses!$A$2:$A$53</definedName>
    <definedName name="ProjectClasses">[4]ProjectClasses!$A$2:$A$28</definedName>
    <definedName name="PRPoster">'[3]Price List'!$D$13</definedName>
    <definedName name="RAJ">[23]ProjectClasses!$A$38:$A$101</definedName>
    <definedName name="raje">[24]ProjectClasses!$A$2:$A$55</definedName>
    <definedName name="RAJESH">'[22]Costs ratios'!$IL$15:$IL$91</definedName>
    <definedName name="RAMESH">'[25]Project Classes'!$G$1:$G$64</definedName>
    <definedName name="Receipts">'[8]Project Classes'!$C$2:$C$3</definedName>
    <definedName name="Schoolgrowthrate">[3]Assumptions!$E$27</definedName>
    <definedName name="sks">'[26]Project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4">#REF!</definedName>
    <definedName name="ToT_Ayan_income" localSheetId="6">#REF!</definedName>
    <definedName name="ToT_Ayan_income" localSheetId="5">#REF!</definedName>
    <definedName name="ToT_Ayan_income" localSheetId="2">#REF!</definedName>
    <definedName name="ToT_Ayan_income" localSheetId="3">#REF!</definedName>
    <definedName name="ToT_Ayan_income">#REF!</definedName>
    <definedName name="ToT_Deepak_income" localSheetId="4">#REF!</definedName>
    <definedName name="ToT_Deepak_income" localSheetId="6">#REF!</definedName>
    <definedName name="ToT_Deepak_income" localSheetId="5">#REF!</definedName>
    <definedName name="ToT_Deepak_income" localSheetId="2">#REF!</definedName>
    <definedName name="ToT_Deepak_income" localSheetId="3">#REF!</definedName>
    <definedName name="ToT_Deepak_income">#REF!</definedName>
    <definedName name="TrainingForms">[3]Assumptions!$E$21</definedName>
    <definedName name="TrainingPoster">'[3]Price List'!$D$10</definedName>
    <definedName name="TTKit">'[3]Price List'!$D$4</definedName>
    <definedName name="v2DelhiY2" localSheetId="4">#REF!</definedName>
    <definedName name="v2DelhiY2" localSheetId="6">#REF!</definedName>
    <definedName name="v2DelhiY2" localSheetId="5">#REF!</definedName>
    <definedName name="v2DelhiY2" localSheetId="2">#REF!</definedName>
    <definedName name="v2DelhiY2" localSheetId="3">#REF!</definedName>
    <definedName name="v2DelhiY2">#REF!</definedName>
    <definedName name="z" localSheetId="4">#REF!</definedName>
    <definedName name="z" localSheetId="6">#REF!</definedName>
    <definedName name="z" localSheetId="5">#REF!</definedName>
    <definedName name="z" localSheetId="3">#REF!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D17" i="2"/>
  <c r="D28" i="2" s="1"/>
  <c r="D18" i="2"/>
  <c r="D29" i="2" s="1"/>
  <c r="D20" i="2"/>
  <c r="D31" i="2" s="1"/>
  <c r="D14" i="2"/>
  <c r="D37" i="2"/>
  <c r="D31" i="7"/>
  <c r="D30" i="7"/>
  <c r="D29" i="7"/>
  <c r="D28" i="7"/>
  <c r="D26" i="7"/>
  <c r="D25" i="7"/>
  <c r="F15" i="7"/>
  <c r="D31" i="6"/>
  <c r="D30" i="6"/>
  <c r="D29" i="6"/>
  <c r="D28" i="6"/>
  <c r="D27" i="6"/>
  <c r="D26" i="6"/>
  <c r="D25" i="6"/>
  <c r="D21" i="6"/>
  <c r="D8" i="6" s="1"/>
  <c r="E8" i="6" s="1"/>
  <c r="E26" i="6"/>
  <c r="D37" i="5"/>
  <c r="D31" i="5"/>
  <c r="D29" i="5"/>
  <c r="D28" i="5"/>
  <c r="E26" i="5"/>
  <c r="F26" i="5" s="1"/>
  <c r="D26" i="5"/>
  <c r="D25" i="5"/>
  <c r="D30" i="5"/>
  <c r="D27" i="5"/>
  <c r="F15" i="5"/>
  <c r="D31" i="4"/>
  <c r="D30" i="4"/>
  <c r="D29" i="4"/>
  <c r="D28" i="4"/>
  <c r="D26" i="4"/>
  <c r="D25" i="4"/>
  <c r="D27" i="4"/>
  <c r="E26" i="4"/>
  <c r="F26" i="4" s="1"/>
  <c r="E44" i="3"/>
  <c r="D44" i="3"/>
  <c r="D43" i="3"/>
  <c r="D31" i="3"/>
  <c r="D30" i="3"/>
  <c r="D29" i="3"/>
  <c r="D28" i="3"/>
  <c r="D27" i="3"/>
  <c r="D26" i="3"/>
  <c r="D25" i="3"/>
  <c r="D21" i="3"/>
  <c r="D8" i="3" s="1"/>
  <c r="E8" i="3" s="1"/>
  <c r="D16" i="2"/>
  <c r="D27" i="2" s="1"/>
  <c r="F15" i="3"/>
  <c r="E15" i="2"/>
  <c r="E26" i="2" s="1"/>
  <c r="D25" i="2"/>
  <c r="F26" i="6" l="1"/>
  <c r="E14" i="2"/>
  <c r="E25" i="2" s="1"/>
  <c r="E17" i="2"/>
  <c r="E28" i="2" s="1"/>
  <c r="E18" i="2"/>
  <c r="E29" i="2" s="1"/>
  <c r="F29" i="2" s="1"/>
  <c r="E19" i="2"/>
  <c r="E30" i="2" s="1"/>
  <c r="E16" i="2"/>
  <c r="E27" i="2" s="1"/>
  <c r="E20" i="2"/>
  <c r="E31" i="2" s="1"/>
  <c r="F31" i="2" s="1"/>
  <c r="D32" i="5"/>
  <c r="F8" i="5" s="1"/>
  <c r="G8" i="5" s="1"/>
  <c r="D19" i="2"/>
  <c r="F19" i="2" s="1"/>
  <c r="F15" i="4"/>
  <c r="D21" i="5"/>
  <c r="D8" i="5" s="1"/>
  <c r="E8" i="5" s="1"/>
  <c r="F15" i="6"/>
  <c r="E26" i="3"/>
  <c r="F26" i="3" s="1"/>
  <c r="D21" i="4"/>
  <c r="D8" i="4" s="1"/>
  <c r="E8" i="4" s="1"/>
  <c r="F17" i="2"/>
  <c r="F16" i="2"/>
  <c r="F15" i="2"/>
  <c r="F27" i="2"/>
  <c r="E28" i="7"/>
  <c r="F28" i="7" s="1"/>
  <c r="F17" i="7"/>
  <c r="E27" i="7"/>
  <c r="F20" i="7"/>
  <c r="E31" i="7"/>
  <c r="F31" i="7" s="1"/>
  <c r="F14" i="7"/>
  <c r="E25" i="7"/>
  <c r="E21" i="7"/>
  <c r="D7" i="7" s="1"/>
  <c r="F19" i="7"/>
  <c r="E30" i="7"/>
  <c r="F30" i="7" s="1"/>
  <c r="E29" i="7"/>
  <c r="F18" i="7"/>
  <c r="F16" i="7"/>
  <c r="F29" i="7"/>
  <c r="F25" i="7"/>
  <c r="D21" i="7"/>
  <c r="D8" i="7" s="1"/>
  <c r="E8" i="7" s="1"/>
  <c r="D27" i="7"/>
  <c r="F27" i="7" s="1"/>
  <c r="E26" i="7"/>
  <c r="F26" i="7" s="1"/>
  <c r="E28" i="6"/>
  <c r="F28" i="6" s="1"/>
  <c r="F17" i="6"/>
  <c r="F16" i="6"/>
  <c r="E27" i="6"/>
  <c r="F27" i="6" s="1"/>
  <c r="F20" i="6"/>
  <c r="E31" i="6"/>
  <c r="F31" i="6" s="1"/>
  <c r="F14" i="6"/>
  <c r="E25" i="6"/>
  <c r="E21" i="6"/>
  <c r="D7" i="6" s="1"/>
  <c r="F19" i="6"/>
  <c r="E30" i="6"/>
  <c r="F30" i="6" s="1"/>
  <c r="E29" i="6"/>
  <c r="F29" i="6" s="1"/>
  <c r="F18" i="6"/>
  <c r="D32" i="6"/>
  <c r="F8" i="6" s="1"/>
  <c r="G8" i="6" s="1"/>
  <c r="F14" i="5"/>
  <c r="E25" i="5"/>
  <c r="E21" i="5"/>
  <c r="D7" i="5" s="1"/>
  <c r="F20" i="5"/>
  <c r="E31" i="5"/>
  <c r="F31" i="5" s="1"/>
  <c r="F18" i="5"/>
  <c r="E29" i="5"/>
  <c r="F29" i="5" s="1"/>
  <c r="F19" i="5"/>
  <c r="E30" i="5"/>
  <c r="F30" i="5" s="1"/>
  <c r="F17" i="5"/>
  <c r="E28" i="5"/>
  <c r="F28" i="5" s="1"/>
  <c r="E27" i="5"/>
  <c r="F27" i="5" s="1"/>
  <c r="F16" i="5"/>
  <c r="F16" i="4"/>
  <c r="E27" i="4"/>
  <c r="F20" i="4"/>
  <c r="E31" i="4"/>
  <c r="F31" i="4" s="1"/>
  <c r="E28" i="4"/>
  <c r="F28" i="4" s="1"/>
  <c r="F17" i="4"/>
  <c r="F14" i="4"/>
  <c r="E25" i="4"/>
  <c r="E21" i="4"/>
  <c r="D7" i="4" s="1"/>
  <c r="F19" i="4"/>
  <c r="E30" i="4"/>
  <c r="F30" i="4" s="1"/>
  <c r="E29" i="4"/>
  <c r="F29" i="4" s="1"/>
  <c r="F18" i="4"/>
  <c r="F27" i="4"/>
  <c r="D32" i="4"/>
  <c r="F8" i="4" s="1"/>
  <c r="G8" i="4" s="1"/>
  <c r="E28" i="3"/>
  <c r="F28" i="3" s="1"/>
  <c r="F17" i="3"/>
  <c r="F16" i="3"/>
  <c r="E27" i="3"/>
  <c r="F27" i="3" s="1"/>
  <c r="F20" i="3"/>
  <c r="E31" i="3"/>
  <c r="F31" i="3" s="1"/>
  <c r="F19" i="3"/>
  <c r="E30" i="3"/>
  <c r="F30" i="3" s="1"/>
  <c r="F14" i="3"/>
  <c r="E25" i="3"/>
  <c r="E21" i="3"/>
  <c r="D7" i="3" s="1"/>
  <c r="F18" i="3"/>
  <c r="E29" i="3"/>
  <c r="F29" i="3" s="1"/>
  <c r="D32" i="3"/>
  <c r="F8" i="3" s="1"/>
  <c r="G8" i="3" s="1"/>
  <c r="D26" i="2"/>
  <c r="F26" i="2" s="1"/>
  <c r="F14" i="2"/>
  <c r="E32" i="2" l="1"/>
  <c r="F7" i="2" s="1"/>
  <c r="E21" i="2"/>
  <c r="D7" i="2" s="1"/>
  <c r="F20" i="2"/>
  <c r="F21" i="2" s="1"/>
  <c r="G18" i="2" s="1"/>
  <c r="D21" i="2"/>
  <c r="D8" i="2" s="1"/>
  <c r="E8" i="2" s="1"/>
  <c r="F18" i="2"/>
  <c r="D30" i="2"/>
  <c r="F30" i="2" s="1"/>
  <c r="F21" i="7"/>
  <c r="G16" i="7" s="1"/>
  <c r="E7" i="7"/>
  <c r="E9" i="7" s="1"/>
  <c r="D9" i="7"/>
  <c r="D32" i="7"/>
  <c r="F8" i="7" s="1"/>
  <c r="G8" i="7" s="1"/>
  <c r="F32" i="7"/>
  <c r="G32" i="7" s="1"/>
  <c r="E32" i="7"/>
  <c r="F7" i="7" s="1"/>
  <c r="F25" i="6"/>
  <c r="E32" i="6"/>
  <c r="F7" i="6" s="1"/>
  <c r="F21" i="6"/>
  <c r="G14" i="6" s="1"/>
  <c r="E7" i="6"/>
  <c r="E9" i="6" s="1"/>
  <c r="D9" i="6"/>
  <c r="E7" i="5"/>
  <c r="E9" i="5" s="1"/>
  <c r="D9" i="5"/>
  <c r="F25" i="5"/>
  <c r="E32" i="5"/>
  <c r="F7" i="5" s="1"/>
  <c r="F21" i="5"/>
  <c r="G14" i="5" s="1"/>
  <c r="F21" i="4"/>
  <c r="G14" i="4" s="1"/>
  <c r="F25" i="4"/>
  <c r="E32" i="4"/>
  <c r="F7" i="4" s="1"/>
  <c r="E7" i="4"/>
  <c r="E9" i="4" s="1"/>
  <c r="D9" i="4"/>
  <c r="E7" i="3"/>
  <c r="E9" i="3" s="1"/>
  <c r="E43" i="3" s="1"/>
  <c r="D45" i="3" s="1"/>
  <c r="D9" i="3"/>
  <c r="F25" i="3"/>
  <c r="E32" i="3"/>
  <c r="F7" i="3" s="1"/>
  <c r="F21" i="3"/>
  <c r="G16" i="3" s="1"/>
  <c r="G7" i="2"/>
  <c r="F28" i="2"/>
  <c r="E7" i="2"/>
  <c r="F25" i="2"/>
  <c r="E9" i="2" l="1"/>
  <c r="D9" i="2"/>
  <c r="G18" i="4"/>
  <c r="D32" i="2"/>
  <c r="F8" i="2" s="1"/>
  <c r="G16" i="4"/>
  <c r="G18" i="6"/>
  <c r="G20" i="6"/>
  <c r="G17" i="6"/>
  <c r="G16" i="6"/>
  <c r="G21" i="7"/>
  <c r="G15" i="7"/>
  <c r="G28" i="7"/>
  <c r="G25" i="7"/>
  <c r="G26" i="7"/>
  <c r="G29" i="7"/>
  <c r="G30" i="7"/>
  <c r="G18" i="7"/>
  <c r="G17" i="7"/>
  <c r="G31" i="7"/>
  <c r="G7" i="7"/>
  <c r="G9" i="7" s="1"/>
  <c r="F9" i="7"/>
  <c r="G20" i="7"/>
  <c r="G19" i="7"/>
  <c r="G14" i="7"/>
  <c r="G27" i="7"/>
  <c r="G7" i="6"/>
  <c r="G9" i="6" s="1"/>
  <c r="F9" i="6"/>
  <c r="F32" i="6"/>
  <c r="G25" i="6" s="1"/>
  <c r="G21" i="6"/>
  <c r="G15" i="6"/>
  <c r="G19" i="6"/>
  <c r="G21" i="5"/>
  <c r="G15" i="5"/>
  <c r="G17" i="5"/>
  <c r="G19" i="5"/>
  <c r="G25" i="5"/>
  <c r="F32" i="5"/>
  <c r="G16" i="5"/>
  <c r="G7" i="5"/>
  <c r="G9" i="5" s="1"/>
  <c r="F9" i="5"/>
  <c r="G18" i="5"/>
  <c r="G20" i="5"/>
  <c r="G21" i="4"/>
  <c r="G15" i="4"/>
  <c r="G7" i="4"/>
  <c r="G9" i="4" s="1"/>
  <c r="F9" i="4"/>
  <c r="G17" i="4"/>
  <c r="F32" i="4"/>
  <c r="G19" i="4"/>
  <c r="G20" i="4"/>
  <c r="F9" i="3"/>
  <c r="G7" i="3"/>
  <c r="G9" i="3" s="1"/>
  <c r="G20" i="3"/>
  <c r="G18" i="3"/>
  <c r="F32" i="3"/>
  <c r="G14" i="3"/>
  <c r="G17" i="3"/>
  <c r="G21" i="3"/>
  <c r="G15" i="3"/>
  <c r="G19" i="3"/>
  <c r="G21" i="2"/>
  <c r="G19" i="2"/>
  <c r="G15" i="2"/>
  <c r="G17" i="2"/>
  <c r="G16" i="2"/>
  <c r="G20" i="2"/>
  <c r="G14" i="2"/>
  <c r="F32" i="2"/>
  <c r="G28" i="2" s="1"/>
  <c r="G8" i="2" l="1"/>
  <c r="G9" i="2" s="1"/>
  <c r="F9" i="2"/>
  <c r="G25" i="2"/>
  <c r="G32" i="6"/>
  <c r="G26" i="6"/>
  <c r="G27" i="6"/>
  <c r="G30" i="6"/>
  <c r="G29" i="6"/>
  <c r="G31" i="6"/>
  <c r="G28" i="6"/>
  <c r="G32" i="5"/>
  <c r="G26" i="5"/>
  <c r="G30" i="5"/>
  <c r="G28" i="5"/>
  <c r="G27" i="5"/>
  <c r="G31" i="5"/>
  <c r="G29" i="5"/>
  <c r="G32" i="4"/>
  <c r="G26" i="4"/>
  <c r="G31" i="4"/>
  <c r="G30" i="4"/>
  <c r="G27" i="4"/>
  <c r="G29" i="4"/>
  <c r="G28" i="4"/>
  <c r="G25" i="4"/>
  <c r="G32" i="3"/>
  <c r="G26" i="3"/>
  <c r="G27" i="3"/>
  <c r="G31" i="3"/>
  <c r="G30" i="3"/>
  <c r="G29" i="3"/>
  <c r="G28" i="3"/>
  <c r="G25" i="3"/>
  <c r="G32" i="2"/>
  <c r="G27" i="2"/>
  <c r="G31" i="2"/>
  <c r="G30" i="2"/>
  <c r="G29" i="2"/>
  <c r="G26" i="2"/>
</calcChain>
</file>

<file path=xl/sharedStrings.xml><?xml version="1.0" encoding="utf-8"?>
<sst xmlns="http://schemas.openxmlformats.org/spreadsheetml/2006/main" count="282" uniqueCount="60">
  <si>
    <t>Costing model assumptions and data sources</t>
  </si>
  <si>
    <t>a. Which costs are reported in this model</t>
  </si>
  <si>
    <r>
      <t xml:space="preserve">1. This model includes </t>
    </r>
    <r>
      <rPr>
        <b/>
        <sz val="10"/>
        <color theme="1"/>
        <rFont val="Prensa Book"/>
        <family val="3"/>
      </rPr>
      <t>all contributing expenditures</t>
    </r>
    <r>
      <rPr>
        <sz val="10"/>
        <color theme="1"/>
        <rFont val="Prensa Book"/>
        <family val="3"/>
      </rPr>
      <t xml:space="preserve"> to Nigeria's School Based Deworming Program in the 4 Nigerian states where Evidence Action provides technical assistance, which include Cross River, Rivers, Ogun, and Oyo states.</t>
    </r>
  </si>
  <si>
    <t>2. These expenditures include costs to Evidence Action and external partners, such as costs incurred by the World Health Organization and implementing partners such as RTI International.</t>
  </si>
  <si>
    <t xml:space="preserve">b. Sources of this model's data  </t>
  </si>
  <si>
    <t>1. Expenditures were categorized by program area to feed into the costing model</t>
  </si>
  <si>
    <r>
      <t>1. The "</t>
    </r>
    <r>
      <rPr>
        <b/>
        <sz val="10"/>
        <color theme="1"/>
        <rFont val="Prensa Book"/>
        <family val="3"/>
      </rPr>
      <t>Approximate # children treated</t>
    </r>
    <r>
      <rPr>
        <sz val="10"/>
        <color theme="1"/>
        <rFont val="Prensa Book"/>
        <family val="3"/>
      </rPr>
      <t xml:space="preserve">" (reported in cell D38) is the official number of children treated for either STH, Schisto, or both STH and Schisto via school-based deworming in all 4 Nigerian states. </t>
    </r>
  </si>
  <si>
    <r>
      <t xml:space="preserve">3. The assumed </t>
    </r>
    <r>
      <rPr>
        <b/>
        <sz val="10"/>
        <color theme="1"/>
        <rFont val="Prensa Book"/>
        <family val="3"/>
      </rPr>
      <t># of Mebendazole and Praziquantel tablets used are</t>
    </r>
    <r>
      <rPr>
        <sz val="10"/>
        <color theme="1"/>
        <rFont val="Prensa Book"/>
        <family val="3"/>
      </rPr>
      <t xml:space="preserve"> based on the approximate # of children treated for STH and Schisto.</t>
    </r>
  </si>
  <si>
    <t xml:space="preserve">c. Costs associated with prevalence surveys  </t>
  </si>
  <si>
    <t xml:space="preserve">Prevalence survey mapping in Rivers and Oyo state was funded by the Children's Investment Fund Foundation (CIFF), whereas RTI funded mapping activities in Cross River State. A sample of 50-55 children from 5 randomly selected schools were chosen in 33 local government areas (LGAs) within each state. We did not have access to prevalence survey costs from CIFF, so we estimated these costs based on prevalence survey costs incurred in Cross River State by RTI. After an expected 5 years of treatment, additional prevalence surveys will be conducted. Therefore, the cost of both baseline and follow-up surveys are amortized across an expected 5 treatment rounds in each state. No prevalence survey mapping was officially conducted in Ogun state in the same wave of activities that were conducted in other states.  The FMOH instead pulled together exisiting publications on STH/SCH prevalence that had already been carried out by researchers in the state; therefore, no baseline prevalence survey costs were included for Ogun in this costing model. We have estimated the costs of a follow-up survey in Ogun and included these in the model. </t>
  </si>
  <si>
    <t xml:space="preserve">d. Costs associated with drugs </t>
  </si>
  <si>
    <t xml:space="preserve">1. Drug costs are included in the model as imputed costs. As drugs are procured through the WHO donation program, they do not pose a direct cost to Evidence Action, government, or other partners; however, their imputed value (based on treatment numbers) is included in the model as an important incremental cost to running the program. The value of the drugs has been calculated based on the number of individuals treated for STH and schisto. Leftover drugs are turned back over to the Ministry of Health for further use and thus are not reflected as a cost to the program. </t>
  </si>
  <si>
    <t xml:space="preserve">e. Cost per child results </t>
  </si>
  <si>
    <t xml:space="preserve">Nigeria 2018 Cost per Child  </t>
  </si>
  <si>
    <r>
      <t xml:space="preserve">4. </t>
    </r>
    <r>
      <rPr>
        <b/>
        <sz val="10"/>
        <color theme="1"/>
        <rFont val="Prensa Book"/>
        <family val="3"/>
      </rPr>
      <t>Exchange rates</t>
    </r>
    <r>
      <rPr>
        <sz val="10"/>
        <color theme="1"/>
        <rFont val="Prensa Book"/>
        <family val="3"/>
      </rPr>
      <t xml:space="preserve"> for cost conversion in this model used the rate of 1 US dollar to 433 Nigerian naira (cell D39). This represents the average (mean) echange rate across all expenses incurred within the timeframe of the model. </t>
    </r>
  </si>
  <si>
    <r>
      <t xml:space="preserve">5. </t>
    </r>
    <r>
      <rPr>
        <b/>
        <sz val="10"/>
        <rFont val="Prensa Book"/>
        <family val="3"/>
      </rPr>
      <t>Overhead</t>
    </r>
    <r>
      <rPr>
        <sz val="10"/>
        <rFont val="Prensa Book"/>
        <family val="3"/>
      </rPr>
      <t xml:space="preserve"> costs were calculated at a rate of 18% in 2018 based off of financial records. </t>
    </r>
  </si>
  <si>
    <t xml:space="preserve">6. RTI is a partner implementing organization in Cross River State. RTI's costs were mostly gathered in 2016 and are meant to capture additional costs incurred by RTI that were benefitting the school-based deworming program which were not captured in Evidence Action's financials. These include drug transportation costs, treatment registers, and summary forms used by the schools. For the 2018 treatment round, these costs were adjusted proportional to the additional number of schools targeted, assuming that drug transportation and treatment monitoring form costs are approximately proporitional to the number of schools targeted. </t>
  </si>
  <si>
    <t xml:space="preserve">I. Results </t>
  </si>
  <si>
    <t xml:space="preserve">Cost per Child </t>
  </si>
  <si>
    <t>Expensing Party</t>
  </si>
  <si>
    <t>Sum Total</t>
  </si>
  <si>
    <t>Cost per Child, USD</t>
  </si>
  <si>
    <t>Sum Total, local currency</t>
  </si>
  <si>
    <t xml:space="preserve">Cost per child, local currency </t>
  </si>
  <si>
    <t>DtWI</t>
  </si>
  <si>
    <t>Partners</t>
  </si>
  <si>
    <t xml:space="preserve">Total </t>
  </si>
  <si>
    <t xml:space="preserve">Cost by Program Area (USD) </t>
  </si>
  <si>
    <t xml:space="preserve">Cost Category </t>
  </si>
  <si>
    <t>Partners (WHO/RTI)</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</si>
  <si>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</si>
  <si>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</si>
  <si>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</si>
  <si>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</si>
  <si>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</si>
  <si>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</si>
  <si>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</si>
  <si>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</si>
  <si>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</si>
  <si>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</si>
  <si>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</si>
  <si>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</si>
  <si>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</si>
  <si>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 xml:space="preserve">Rivers, Nigeria 2018 Cost per Child Analysis </t>
  </si>
  <si>
    <t>December 2017- October 2018</t>
  </si>
  <si>
    <t>Partners (WHO)</t>
  </si>
  <si>
    <t>Weighted Average Rivers</t>
  </si>
  <si>
    <t># of Children Dewormed</t>
  </si>
  <si>
    <t>June Round</t>
  </si>
  <si>
    <t>November Round</t>
  </si>
  <si>
    <t>Weighted average cost per child (June + November)</t>
  </si>
  <si>
    <t>November 2018- December 2018</t>
  </si>
  <si>
    <t xml:space="preserve">Cross River State, Nigeria 2018 Cost per Child Analysis </t>
  </si>
  <si>
    <t>December 2017- December 2018</t>
  </si>
  <si>
    <t>Partners (RTI/WHO)</t>
  </si>
  <si>
    <t xml:space="preserve">Oyo, Nigeria 2018 Cost per Child Analysis </t>
  </si>
  <si>
    <t xml:space="preserve">December 2016- March 2018 </t>
  </si>
  <si>
    <t xml:space="preserve">Ogun, Nigeria 2018 Cost per Child Analysis </t>
  </si>
  <si>
    <t>1. The cost per child in Nigeria for the 2017 deworming round was $0.66</t>
  </si>
  <si>
    <t xml:space="preserve">3. Deworming treatment round timing varies between states, so the costs incorporated within each model vary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</si>
</sst>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NGN]\ #,##0"/>
    <numFmt numFmtId="166" formatCode="_(* #,##0_);_(* \(#,##0\);_(* &quot;-&quot;??_);_(@_)"/>
    <numFmt numFmtId="167" formatCode="_([$KES]\ * #,##0_);_([$KES]\ * \(#,##0\);_([$KES]\ * &quot;-&quot;??_);_(@_)"/>
    <numFmt numFmtId="168" formatCode="[$NGN]\ #,##0.00"/>
  </numFmts>
  <fonts count="16">
    <font>
      <sz val="11"/>
      <color theme="1"/>
      <name val="Calibri"/>
      <family val="2"/>
      <scheme val="minor"/>
    </font>
    <font>
      <sz val="11"/>
      <color theme="1"/>
      <name val="Calibri"/>
      <family val="2"/>
      <scheme val="minor"/>
    </font>
    <font>
      <sz val="8"/>
      <color theme="1"/>
      <name val="Tahoma"/>
      <family val="2"/>
    </font>
    <font>
      <b/>
      <sz val="14"/>
      <color theme="0"/>
      <name val="Tahoma"/>
      <family val="2"/>
    </font>
    <font>
      <b/>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b/>
      <sz val="10"/>
      <name val="Prensa Book"/>
      <family val="3"/>
    </font>
    <font>
      <sz val="12"/>
      <color theme="1"/>
      <name val="Tahoma"/>
      <family val="2"/>
    </font>
    <font>
      <sz val="10"/>
      <color theme="1"/>
      <name val="Tahoma"/>
      <family val="2"/>
    </font>
    <font>
      <b/>
      <sz val="8"/>
      <color theme="1"/>
      <name val="Tahoma"/>
      <family val="2"/>
    </font>
    <font>
      <sz val="12"/>
      <name val="Tahoma"/>
      <family val="2"/>
    </font>
    <font>
      <sz val="12"/>
      <color indexed="8"/>
      <name val="Tahoma"/>
      <family val="2"/>
    </font>
    <font>
      <sz val="8"/>
      <color indexed="8"/>
      <name val="Tahoma"/>
      <family val="2"/>
    </font>
  </fonts>
  <fills count="8">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7">
    <xf numFmtId="0" fontId="0" fillId="0" borderId="0" xfId="0"/>
    <xf numFmtId="0" fontId="3" fillId="2" borderId="0" xfId="2" applyFont="1" applyFill="1" applyAlignment="1">
      <alignment vertical="center"/>
    </xf>
    <xf numFmtId="0" fontId="4" fillId="0" borderId="0" xfId="3" applyFont="1"/>
    <xf numFmtId="0" fontId="1" fillId="0" borderId="0" xfId="3"/>
    <xf numFmtId="0" fontId="5" fillId="0" borderId="0" xfId="3" applyFont="1"/>
    <xf numFmtId="0" fontId="6" fillId="0" borderId="0" xfId="3" applyFont="1"/>
    <xf numFmtId="0" fontId="6" fillId="0" borderId="0" xfId="3" applyFont="1" applyAlignment="1">
      <alignment wrapText="1"/>
    </xf>
    <xf numFmtId="0" fontId="6" fillId="0" borderId="0" xfId="3" applyFont="1" applyAlignment="1">
      <alignment horizontal="right" vertical="top"/>
    </xf>
    <xf numFmtId="0" fontId="8" fillId="0" borderId="0" xfId="3" applyFont="1" applyAlignment="1">
      <alignment wrapText="1"/>
    </xf>
    <xf numFmtId="0" fontId="5" fillId="0" borderId="0" xfId="0" applyFont="1" applyAlignment="1">
      <alignment horizontal="left"/>
    </xf>
    <xf numFmtId="0" fontId="6" fillId="0" borderId="0" xfId="0" applyFont="1" applyAlignment="1">
      <alignment horizontal="left"/>
    </xf>
    <xf numFmtId="0" fontId="0" fillId="3" borderId="0" xfId="0" applyFill="1"/>
    <xf numFmtId="0" fontId="10" fillId="3" borderId="0" xfId="2" applyFont="1" applyFill="1"/>
    <xf numFmtId="0" fontId="2" fillId="3" borderId="0" xfId="2" applyFill="1"/>
    <xf numFmtId="0" fontId="12" fillId="3" borderId="2" xfId="2" applyFont="1" applyFill="1" applyBorder="1"/>
    <xf numFmtId="0" fontId="12" fillId="3" borderId="2" xfId="2" applyFont="1" applyFill="1" applyBorder="1" applyAlignment="1">
      <alignment wrapText="1"/>
    </xf>
    <xf numFmtId="0" fontId="2" fillId="3" borderId="2" xfId="2" applyFont="1" applyFill="1" applyBorder="1"/>
    <xf numFmtId="164" fontId="2" fillId="3" borderId="2" xfId="4" applyNumberFormat="1" applyFont="1" applyFill="1" applyBorder="1"/>
    <xf numFmtId="44" fontId="2" fillId="3" borderId="2" xfId="4" applyFont="1" applyFill="1" applyBorder="1"/>
    <xf numFmtId="165" fontId="2" fillId="3" borderId="2" xfId="2" applyNumberFormat="1" applyFont="1" applyFill="1" applyBorder="1"/>
    <xf numFmtId="44" fontId="2" fillId="3" borderId="2" xfId="4" applyNumberFormat="1" applyFont="1" applyFill="1" applyBorder="1"/>
    <xf numFmtId="164" fontId="12" fillId="3" borderId="2" xfId="2" applyNumberFormat="1" applyFont="1" applyFill="1" applyBorder="1"/>
    <xf numFmtId="43" fontId="12" fillId="3" borderId="2" xfId="5" applyNumberFormat="1" applyFont="1" applyFill="1" applyBorder="1"/>
    <xf numFmtId="165" fontId="12" fillId="3" borderId="2" xfId="2" applyNumberFormat="1" applyFont="1" applyFill="1" applyBorder="1"/>
    <xf numFmtId="164" fontId="2" fillId="3" borderId="0" xfId="2" applyNumberFormat="1" applyFill="1" applyBorder="1"/>
    <xf numFmtId="164" fontId="2" fillId="3" borderId="0" xfId="2" applyNumberFormat="1" applyFill="1"/>
    <xf numFmtId="0" fontId="12" fillId="3" borderId="0" xfId="2" applyFont="1" applyFill="1"/>
    <xf numFmtId="9" fontId="2" fillId="3" borderId="2" xfId="6" applyFont="1" applyFill="1" applyBorder="1"/>
    <xf numFmtId="9" fontId="12" fillId="3" borderId="2" xfId="6" applyFont="1" applyFill="1" applyBorder="1"/>
    <xf numFmtId="0" fontId="2" fillId="3" borderId="0" xfId="2" applyFill="1" applyBorder="1"/>
    <xf numFmtId="166" fontId="2" fillId="3" borderId="2" xfId="5" applyNumberFormat="1" applyFont="1" applyFill="1" applyBorder="1"/>
    <xf numFmtId="1" fontId="2" fillId="3" borderId="2" xfId="2" applyNumberFormat="1" applyFont="1" applyFill="1" applyBorder="1"/>
    <xf numFmtId="0" fontId="3" fillId="4" borderId="0" xfId="2" applyFont="1" applyFill="1" applyAlignment="1">
      <alignment vertical="center"/>
    </xf>
    <xf numFmtId="164" fontId="0" fillId="3" borderId="0" xfId="4" applyNumberFormat="1" applyFont="1" applyFill="1"/>
    <xf numFmtId="167" fontId="2" fillId="3" borderId="0" xfId="2" applyNumberFormat="1" applyFill="1"/>
    <xf numFmtId="0" fontId="13" fillId="3" borderId="0" xfId="2" applyFont="1" applyFill="1" applyAlignment="1">
      <alignment vertical="center"/>
    </xf>
    <xf numFmtId="0" fontId="3" fillId="3" borderId="0" xfId="2" applyFont="1" applyFill="1" applyAlignment="1">
      <alignment vertical="center"/>
    </xf>
    <xf numFmtId="168" fontId="2" fillId="3" borderId="2" xfId="2" applyNumberFormat="1" applyFont="1" applyFill="1" applyBorder="1"/>
    <xf numFmtId="44" fontId="12" fillId="3" borderId="2" xfId="1" applyFont="1" applyFill="1" applyBorder="1"/>
    <xf numFmtId="168" fontId="12" fillId="3" borderId="2" xfId="2" applyNumberFormat="1" applyFont="1" applyFill="1" applyBorder="1"/>
    <xf numFmtId="164" fontId="2" fillId="3" borderId="2" xfId="1" applyNumberFormat="1" applyFont="1" applyFill="1" applyBorder="1"/>
    <xf numFmtId="168" fontId="2" fillId="3" borderId="0" xfId="2" applyNumberFormat="1" applyFill="1"/>
    <xf numFmtId="164" fontId="2" fillId="0" borderId="2" xfId="4" applyNumberFormat="1" applyFont="1" applyFill="1" applyBorder="1"/>
    <xf numFmtId="44" fontId="2" fillId="3" borderId="0" xfId="2" applyNumberFormat="1" applyFill="1" applyBorder="1"/>
    <xf numFmtId="44" fontId="2" fillId="3" borderId="0" xfId="2" applyNumberFormat="1" applyFill="1"/>
    <xf numFmtId="2" fontId="2" fillId="3" borderId="2" xfId="2" applyNumberFormat="1" applyFont="1" applyFill="1" applyBorder="1"/>
    <xf numFmtId="43" fontId="2" fillId="3" borderId="0" xfId="2" applyNumberFormat="1" applyFill="1"/>
    <xf numFmtId="0" fontId="2" fillId="0" borderId="0" xfId="2"/>
    <xf numFmtId="44" fontId="2" fillId="0" borderId="0" xfId="2" applyNumberFormat="1"/>
    <xf numFmtId="164" fontId="0" fillId="0" borderId="0" xfId="4" applyNumberFormat="1" applyFont="1"/>
    <xf numFmtId="167" fontId="2" fillId="0" borderId="0" xfId="2" applyNumberFormat="1"/>
    <xf numFmtId="0" fontId="0" fillId="3" borderId="2" xfId="0" applyFill="1" applyBorder="1"/>
    <xf numFmtId="0" fontId="15" fillId="3" borderId="2" xfId="0" applyFont="1" applyFill="1" applyBorder="1" applyAlignment="1">
      <alignment wrapText="1"/>
    </xf>
    <xf numFmtId="0" fontId="15" fillId="3" borderId="2" xfId="0" applyFont="1" applyFill="1" applyBorder="1"/>
    <xf numFmtId="166" fontId="15" fillId="3" borderId="2" xfId="0" applyNumberFormat="1" applyFont="1" applyFill="1" applyBorder="1"/>
    <xf numFmtId="44" fontId="15" fillId="3" borderId="2" xfId="0" applyNumberFormat="1" applyFont="1" applyFill="1" applyBorder="1"/>
    <xf numFmtId="44" fontId="0" fillId="0" borderId="0" xfId="4" applyNumberFormat="1" applyFont="1"/>
    <xf numFmtId="0" fontId="3" fillId="5" borderId="0" xfId="2" applyFont="1" applyFill="1" applyAlignment="1">
      <alignment vertical="center"/>
    </xf>
    <xf numFmtId="44" fontId="2" fillId="0" borderId="2" xfId="4" applyNumberFormat="1" applyFont="1" applyFill="1" applyBorder="1"/>
    <xf numFmtId="0" fontId="3" fillId="6" borderId="0" xfId="2" applyFont="1" applyFill="1" applyAlignment="1">
      <alignment vertical="center"/>
    </xf>
    <xf numFmtId="166" fontId="2" fillId="0" borderId="2" xfId="5" applyNumberFormat="1" applyFont="1" applyFill="1" applyBorder="1"/>
    <xf numFmtId="0" fontId="3" fillId="7" borderId="0" xfId="2" applyFont="1" applyFill="1" applyAlignment="1">
      <alignment vertical="center"/>
    </xf>
    <xf numFmtId="0" fontId="11" fillId="3" borderId="1" xfId="2" applyFont="1" applyFill="1" applyBorder="1" applyAlignment="1">
      <alignment horizontal="center"/>
    </xf>
    <xf numFmtId="0" fontId="11" fillId="3" borderId="0" xfId="2" applyFont="1" applyFill="1" applyAlignment="1">
      <alignment horizontal="center"/>
    </xf>
    <xf numFmtId="0" fontId="14" fillId="3" borderId="0" xfId="0" applyFont="1" applyFill="1" applyAlignment="1">
      <alignment horizontal="left"/>
    </xf>
    <xf numFmtId="44" fontId="15" fillId="3" borderId="3" xfId="1" applyNumberFormat="1" applyFont="1" applyFill="1" applyBorder="1" applyAlignment="1">
      <alignment horizontal="center"/>
    </xf>
    <xf numFmtId="44" fontId="15" fillId="3" borderId="4" xfId="1" applyNumberFormat="1" applyFont="1" applyFill="1" applyBorder="1" applyAlignment="1">
      <alignment horizontal="center"/>
    </xf>
  </cellXfs>
  <cellStyles count="7">
    <cellStyle name="Comma 2" xfId="5"/>
    <cellStyle name="Currency" xfId="1" builtinId="4"/>
    <cellStyle name="Currency 2" xfId="4"/>
    <cellStyle name="Normal" xfId="0" builtinId="0"/>
    <cellStyle name="Normal 2 2" xfId="2"/>
    <cellStyle name="Normal 3"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Grace/Documents/Deworming/2018%20Cost%20per%20child/Models/Rivers%20Cost%20per%20Child%20Mode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row>
        <row r="3">
          <cell r="W3" t="str">
            <v>Bihar India MGMT</v>
          </cell>
        </row>
        <row r="4">
          <cell r="W4" t="str">
            <v>Bihar India POLICY</v>
          </cell>
        </row>
        <row r="5">
          <cell r="W5" t="str">
            <v>Bihar India PREVSUR</v>
          </cell>
        </row>
        <row r="6">
          <cell r="W6" t="str">
            <v>BNG India MGMNT</v>
          </cell>
        </row>
        <row r="7">
          <cell r="W7" t="str">
            <v>BNG India MGMT</v>
          </cell>
        </row>
        <row r="8">
          <cell r="W8" t="str">
            <v>CIFF NO INDIA MGMT</v>
          </cell>
        </row>
        <row r="9">
          <cell r="W9" t="str">
            <v>CROSSCUT INDIA MGMNT</v>
          </cell>
        </row>
        <row r="10">
          <cell r="W10" t="str">
            <v>CROSSCUT INDIA MGMNT</v>
          </cell>
        </row>
        <row r="11">
          <cell r="W11" t="str">
            <v>CROSSCUT India MGMT</v>
          </cell>
        </row>
        <row r="12">
          <cell r="W12" t="str">
            <v>CROSSCUT INDIA POLICY</v>
          </cell>
        </row>
        <row r="13">
          <cell r="W13" t="str">
            <v>Delhi India MGMNT</v>
          </cell>
        </row>
        <row r="14">
          <cell r="W14" t="str">
            <v>Delhi India MGMT</v>
          </cell>
        </row>
        <row r="15">
          <cell r="W15" t="str">
            <v>Delhi India MONEVAL</v>
          </cell>
        </row>
        <row r="17">
          <cell r="W17" t="str">
            <v>Delhi India POLICY</v>
          </cell>
        </row>
        <row r="18">
          <cell r="W18" t="str">
            <v>NO EXTN India MGMNT</v>
          </cell>
        </row>
        <row r="19">
          <cell r="W19" t="str">
            <v>MP India AWARE</v>
          </cell>
        </row>
        <row r="20">
          <cell r="W20" t="str">
            <v>MP India MGMNT</v>
          </cell>
        </row>
        <row r="21">
          <cell r="W21" t="str">
            <v>MP India MGMT</v>
          </cell>
        </row>
        <row r="22">
          <cell r="W22" t="str">
            <v>MP India POLICY</v>
          </cell>
        </row>
        <row r="23">
          <cell r="W23" t="str">
            <v>MP India PREVSUR</v>
          </cell>
        </row>
        <row r="24">
          <cell r="W24" t="str">
            <v>MP India TRAIN</v>
          </cell>
        </row>
        <row r="25">
          <cell r="W25" t="str">
            <v>NO India MGMNT</v>
          </cell>
        </row>
        <row r="26">
          <cell r="W26" t="str">
            <v>NO India MGMT</v>
          </cell>
        </row>
        <row r="27">
          <cell r="W27" t="str">
            <v>ORISSA India POLICY</v>
          </cell>
        </row>
        <row r="28">
          <cell r="W28" t="str">
            <v>ORISSA India PREVSUR</v>
          </cell>
        </row>
        <row r="29">
          <cell r="W29" t="str">
            <v>Raj India AWARE</v>
          </cell>
        </row>
        <row r="30">
          <cell r="W30" t="str">
            <v>Raj India MGMNT</v>
          </cell>
        </row>
        <row r="31">
          <cell r="W31" t="str">
            <v>Raj India MONEVAL</v>
          </cell>
        </row>
        <row r="32">
          <cell r="W32" t="str">
            <v>Raj India POLICY</v>
          </cell>
        </row>
        <row r="33">
          <cell r="W33" t="str">
            <v>Raj India TRAIN</v>
          </cell>
        </row>
        <row r="34">
          <cell r="W34" t="str">
            <v>Rajasthan India AWARE</v>
          </cell>
        </row>
        <row r="35">
          <cell r="W35" t="str">
            <v>Rajasthan India MGMNT</v>
          </cell>
        </row>
        <row r="36">
          <cell r="W36" t="str">
            <v>Rajasthan India MGMT</v>
          </cell>
        </row>
        <row r="37">
          <cell r="W37" t="str">
            <v>Rajasthan India TRAIN</v>
          </cell>
        </row>
        <row r="38">
          <cell r="W38" t="str">
            <v>UP India PREVSUR</v>
          </cell>
        </row>
        <row r="39">
          <cell r="W39" t="str">
            <v>USAID State II India MGMNT</v>
          </cell>
        </row>
        <row r="40">
          <cell r="W40" t="str">
            <v>ORISSA India MGMNT</v>
          </cell>
        </row>
        <row r="41">
          <cell r="W41" t="str">
            <v>UP India MGMNT</v>
          </cell>
        </row>
        <row r="42">
          <cell r="W42" t="str">
            <v>CIFF NO INDIA POLICY</v>
          </cell>
        </row>
        <row r="43">
          <cell r="W43" t="str">
            <v>CIFF NO INDIA MGMNT</v>
          </cell>
        </row>
        <row r="44">
          <cell r="W44" t="str">
            <v>ORISSA India MGMNT</v>
          </cell>
        </row>
        <row r="45">
          <cell r="W45" t="str">
            <v>UP India MGMNT</v>
          </cell>
        </row>
      </sheetData>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 1</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row r="49">
          <cell r="B49" t="str">
            <v>DtWI ORISSA India ADMIN</v>
          </cell>
        </row>
        <row r="50">
          <cell r="B50" t="str">
            <v>DtWI ORISSA India POLICY</v>
          </cell>
        </row>
        <row r="51">
          <cell r="B51" t="str">
            <v>DtWI ORISSA India PREVSUR</v>
          </cell>
        </row>
        <row r="52">
          <cell r="B52" t="str">
            <v>DtWI ORISSA India AWARE</v>
          </cell>
        </row>
        <row r="53">
          <cell r="B53" t="str">
            <v>DtWI ORISSA India TRAIN</v>
          </cell>
        </row>
        <row r="54">
          <cell r="B54" t="str">
            <v>DtWI ORISSA India DRUGS</v>
          </cell>
        </row>
        <row r="55">
          <cell r="B55" t="str">
            <v>DtWI ORISSA India MONEVAL</v>
          </cell>
        </row>
        <row r="56">
          <cell r="B56" t="str">
            <v>DtWI ORISSA India MGMNT</v>
          </cell>
        </row>
        <row r="57">
          <cell r="B57" t="str">
            <v>DtWI UP India ADMIN</v>
          </cell>
        </row>
        <row r="58">
          <cell r="B58" t="str">
            <v>DtWI UP India POLICY</v>
          </cell>
        </row>
        <row r="59">
          <cell r="B59" t="str">
            <v>DtWI UP India PREVSUR</v>
          </cell>
        </row>
        <row r="60">
          <cell r="B60" t="str">
            <v>DtWI UP India AWARE</v>
          </cell>
        </row>
        <row r="61">
          <cell r="B61" t="str">
            <v>DtWI UP India TRAIN</v>
          </cell>
        </row>
        <row r="62">
          <cell r="B62" t="str">
            <v>DtWI UP India DRUGS</v>
          </cell>
        </row>
        <row r="63">
          <cell r="B63" t="str">
            <v>DtWI UP India MONEVAL</v>
          </cell>
        </row>
        <row r="64">
          <cell r="B64" t="str">
            <v>DtWI UP India MGMNT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June '18 Costing Model"/>
      <sheetName val="Nov '18 Costing Model"/>
      <sheetName val="Rivers Costs"/>
      <sheetName val="Nigeria National"/>
      <sheetName val="EA Global Costs '18"/>
      <sheetName val="Drug Costs"/>
      <sheetName val="Prevalence Survey"/>
      <sheetName val="Pivot"/>
      <sheetName val="Notes"/>
    </sheetNames>
    <sheetDataSet>
      <sheetData sheetId="0"/>
      <sheetData sheetId="1"/>
      <sheetData sheetId="2">
        <row r="9">
          <cell r="E9">
            <v>0.36180106582360411</v>
          </cell>
        </row>
        <row r="37">
          <cell r="D37">
            <v>518783</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C15" sqref="C15"/>
    </sheetView>
  </sheetViews>
  <sheetFormatPr defaultRowHeight="15"/>
  <cols>
    <col min="1" max="1" width="5.42578125" customWidth="1"/>
    <col min="2" max="2" width="19" customWidth="1"/>
    <col min="3" max="3" width="133.7109375" customWidth="1"/>
  </cols>
  <sheetData>
    <row r="1" spans="1:3" ht="18">
      <c r="A1" s="1" t="s">
        <v>13</v>
      </c>
      <c r="B1" s="1"/>
      <c r="C1" s="1"/>
    </row>
    <row r="2" spans="1:3" ht="28.5" customHeight="1">
      <c r="B2" s="2" t="s">
        <v>0</v>
      </c>
      <c r="C2" s="3"/>
    </row>
    <row r="3" spans="1:3" ht="24.75" customHeight="1">
      <c r="B3" s="4" t="s">
        <v>1</v>
      </c>
      <c r="C3" s="5"/>
    </row>
    <row r="4" spans="1:3" ht="40.5">
      <c r="B4" s="5"/>
      <c r="C4" s="6" t="s">
        <v>2</v>
      </c>
    </row>
    <row r="5" spans="1:3" ht="27">
      <c r="B5" s="7"/>
      <c r="C5" s="6" t="s">
        <v>3</v>
      </c>
    </row>
    <row r="6" spans="1:3" ht="27">
      <c r="B6" s="7"/>
      <c r="C6" s="6" t="s">
        <v>59</v>
      </c>
    </row>
    <row r="7" spans="1:3">
      <c r="B7" s="4" t="s">
        <v>4</v>
      </c>
      <c r="C7" s="6"/>
    </row>
    <row r="8" spans="1:3">
      <c r="B8" s="7"/>
      <c r="C8" s="6" t="s">
        <v>5</v>
      </c>
    </row>
    <row r="9" spans="1:3" ht="27">
      <c r="B9" s="7"/>
      <c r="C9" s="6" t="s">
        <v>6</v>
      </c>
    </row>
    <row r="10" spans="1:3" ht="27">
      <c r="B10" s="7"/>
      <c r="C10" s="6" t="s">
        <v>7</v>
      </c>
    </row>
    <row r="11" spans="1:3" ht="40.5">
      <c r="B11" s="7"/>
      <c r="C11" s="6" t="s">
        <v>14</v>
      </c>
    </row>
    <row r="12" spans="1:3">
      <c r="B12" s="7"/>
      <c r="C12" s="8" t="s">
        <v>15</v>
      </c>
    </row>
    <row r="13" spans="1:3" ht="81">
      <c r="B13" s="7"/>
      <c r="C13" s="8" t="s">
        <v>16</v>
      </c>
    </row>
    <row r="14" spans="1:3">
      <c r="B14" s="4" t="s">
        <v>8</v>
      </c>
      <c r="C14" s="6"/>
    </row>
    <row r="15" spans="1:3" ht="114.75" customHeight="1">
      <c r="B15" s="5"/>
      <c r="C15" s="6" t="s">
        <v>9</v>
      </c>
    </row>
    <row r="16" spans="1:3">
      <c r="B16" s="4" t="s">
        <v>10</v>
      </c>
      <c r="C16" s="6"/>
    </row>
    <row r="17" spans="2:3" ht="81">
      <c r="B17" s="5"/>
      <c r="C17" s="6" t="s">
        <v>11</v>
      </c>
    </row>
    <row r="18" spans="2:3">
      <c r="B18" s="9" t="s">
        <v>12</v>
      </c>
      <c r="C18" s="6"/>
    </row>
    <row r="19" spans="2:3">
      <c r="B19" s="5"/>
      <c r="C19" s="10" t="s">
        <v>58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E21" sqref="E21"/>
    </sheetView>
  </sheetViews>
  <sheetFormatPr defaultRowHeight="15"/>
  <cols>
    <col min="3" max="3" width="48" customWidth="1"/>
    <col min="4" max="4" width="18.7109375" customWidth="1"/>
    <col min="5" max="6" width="17" bestFit="1" customWidth="1"/>
    <col min="7" max="7" width="15" customWidth="1"/>
  </cols>
  <sheetData>
    <row r="1" spans="1:8" ht="18">
      <c r="A1" s="1" t="s">
        <v>13</v>
      </c>
      <c r="B1" s="1"/>
      <c r="C1" s="1"/>
    </row>
    <row r="2" spans="1:8" s="11" customFormat="1"/>
    <row r="3" spans="1:8" s="11" customFormat="1"/>
    <row r="4" spans="1:8" s="11" customFormat="1" ht="15.75">
      <c r="C4" s="12" t="s">
        <v>17</v>
      </c>
      <c r="D4" s="13"/>
      <c r="E4" s="13"/>
      <c r="F4" s="13"/>
      <c r="G4" s="13"/>
      <c r="H4" s="13"/>
    </row>
    <row r="5" spans="1:8" s="11" customFormat="1">
      <c r="C5" s="62" t="s">
        <v>18</v>
      </c>
      <c r="D5" s="62"/>
      <c r="E5" s="62"/>
      <c r="F5" s="62"/>
      <c r="G5" s="62"/>
      <c r="H5" s="13"/>
    </row>
    <row r="6" spans="1:8" s="11" customFormat="1" ht="22.5">
      <c r="C6" s="14" t="s">
        <v>19</v>
      </c>
      <c r="D6" s="14" t="s">
        <v>20</v>
      </c>
      <c r="E6" s="15" t="s">
        <v>21</v>
      </c>
      <c r="F6" s="15" t="s">
        <v>22</v>
      </c>
      <c r="G6" s="15" t="s">
        <v>23</v>
      </c>
      <c r="H6" s="13"/>
    </row>
    <row r="7" spans="1:8" s="11" customFormat="1">
      <c r="C7" s="16" t="s">
        <v>24</v>
      </c>
      <c r="D7" s="17">
        <f>E21</f>
        <v>1888008.9105101186</v>
      </c>
      <c r="E7" s="18">
        <f>D7/$D$37</f>
        <v>0.59296035962816995</v>
      </c>
      <c r="F7" s="19">
        <f>E32</f>
        <v>818315548.46279764</v>
      </c>
      <c r="G7" s="19">
        <f>F7/$D$37</f>
        <v>257.00550416084656</v>
      </c>
      <c r="H7" s="13"/>
    </row>
    <row r="8" spans="1:8" s="11" customFormat="1">
      <c r="C8" s="16" t="s">
        <v>25</v>
      </c>
      <c r="D8" s="17">
        <f>D21</f>
        <v>216384.94264676364</v>
      </c>
      <c r="E8" s="18">
        <f>D8/$D$37</f>
        <v>6.7959262636784173E-2</v>
      </c>
      <c r="F8" s="19">
        <f>D32</f>
        <v>93787249.644512936</v>
      </c>
      <c r="G8" s="19">
        <f>F8/$D$37</f>
        <v>29.45543369428356</v>
      </c>
      <c r="H8" s="13"/>
    </row>
    <row r="9" spans="1:8" s="11" customFormat="1">
      <c r="C9" s="14" t="s">
        <v>26</v>
      </c>
      <c r="D9" s="21">
        <f>SUM(D7:D8)</f>
        <v>2104393.8531568823</v>
      </c>
      <c r="E9" s="22">
        <f>SUM(E7:E8)</f>
        <v>0.66091962226495415</v>
      </c>
      <c r="F9" s="23">
        <f>SUM(F7:F8)</f>
        <v>912102798.10731053</v>
      </c>
      <c r="G9" s="23">
        <f>SUM(G7:G8)</f>
        <v>286.46093785513011</v>
      </c>
      <c r="H9" s="24"/>
    </row>
    <row r="10" spans="1:8" s="11" customFormat="1">
      <c r="C10" s="13"/>
      <c r="D10" s="25"/>
      <c r="E10" s="13"/>
      <c r="F10" s="13"/>
      <c r="G10" s="13"/>
      <c r="H10" s="13"/>
    </row>
    <row r="11" spans="1:8" s="11" customFormat="1">
      <c r="C11" s="13"/>
      <c r="D11" s="13"/>
      <c r="E11" s="13"/>
      <c r="F11" s="13"/>
      <c r="G11" s="13"/>
      <c r="H11" s="13"/>
    </row>
    <row r="12" spans="1:8" s="11" customFormat="1">
      <c r="C12" s="63" t="s">
        <v>27</v>
      </c>
      <c r="D12" s="63"/>
      <c r="E12" s="63"/>
      <c r="F12" s="63"/>
      <c r="G12" s="63"/>
      <c r="H12" s="63"/>
    </row>
    <row r="13" spans="1:8" s="11" customFormat="1">
      <c r="C13" s="26" t="s">
        <v>28</v>
      </c>
      <c r="D13" s="26" t="s">
        <v>29</v>
      </c>
      <c r="E13" s="26" t="s">
        <v>24</v>
      </c>
      <c r="F13" s="26" t="s">
        <v>30</v>
      </c>
      <c r="G13" s="26" t="s">
        <v>31</v>
      </c>
      <c r="H13" s="13"/>
    </row>
    <row r="14" spans="1:8" s="11" customFormat="1">
      <c r="C14" s="16" t="s">
        <v>32</v>
      </c>
      <c r="D14" s="17">
        <f>SUM('Rivers June ''18 Costing Model'!D14,'Rivers Nov ''18 Costing Model'!D14,'CRS Costing Model'!D14,'Oyo Costing Model'!D14,'Ogun Costing Model'!D14)</f>
        <v>0</v>
      </c>
      <c r="E14" s="17">
        <f>SUM('Rivers June ''18 Costing Model'!E14,'Rivers Nov ''18 Costing Model'!E14,'CRS Costing Model'!E14,'Oyo Costing Model'!E14,'Ogun Costing Model'!E14)</f>
        <v>65082.421869911799</v>
      </c>
      <c r="F14" s="17">
        <f t="shared" ref="F14:F20" si="0">SUM(D14:E14)</f>
        <v>65082.421869911799</v>
      </c>
      <c r="G14" s="27">
        <f t="shared" ref="G14:G21" si="1">F14/$F$21</f>
        <v>3.0926920724596848E-2</v>
      </c>
      <c r="H14" s="13"/>
    </row>
    <row r="15" spans="1:8" s="11" customFormat="1">
      <c r="C15" s="16" t="s">
        <v>33</v>
      </c>
      <c r="D15" s="17">
        <f>SUM('Rivers June ''18 Costing Model'!D15,'Rivers Nov ''18 Costing Model'!D15,'CRS Costing Model'!D15,'Oyo Costing Model'!D15,'Ogun Costing Model'!D15)</f>
        <v>66896.515840000007</v>
      </c>
      <c r="E15" s="17">
        <f>SUM('Rivers June ''18 Costing Model'!E15,'Rivers Nov ''18 Costing Model'!E15,'CRS Costing Model'!E15,'Oyo Costing Model'!E15,'Ogun Costing Model'!E15)</f>
        <v>44946.096579999998</v>
      </c>
      <c r="F15" s="17">
        <f t="shared" si="0"/>
        <v>111842.61242</v>
      </c>
      <c r="G15" s="27">
        <f t="shared" si="1"/>
        <v>5.3147186422456326E-2</v>
      </c>
      <c r="H15" s="13"/>
    </row>
    <row r="16" spans="1:8" s="11" customFormat="1">
      <c r="C16" s="16" t="s">
        <v>34</v>
      </c>
      <c r="D16" s="17">
        <f>SUM('Rivers June ''18 Costing Model'!D16,'Rivers Nov ''18 Costing Model'!D16,'CRS Costing Model'!D16,'Oyo Costing Model'!D16,'Ogun Costing Model'!D16)</f>
        <v>147502.31167479674</v>
      </c>
      <c r="E16" s="17">
        <f>SUM('Rivers June ''18 Costing Model'!E16,'Rivers Nov ''18 Costing Model'!E16,'CRS Costing Model'!E16,'Oyo Costing Model'!E16,'Ogun Costing Model'!E16)</f>
        <v>18673.438352787998</v>
      </c>
      <c r="F16" s="17">
        <f t="shared" si="0"/>
        <v>166175.75002758473</v>
      </c>
      <c r="G16" s="27">
        <f t="shared" si="1"/>
        <v>7.8966087920423297E-2</v>
      </c>
      <c r="H16" s="13"/>
    </row>
    <row r="17" spans="3:8" s="11" customFormat="1">
      <c r="C17" s="16" t="s">
        <v>35</v>
      </c>
      <c r="D17" s="17">
        <f>SUM('Rivers June ''18 Costing Model'!D17,'Rivers Nov ''18 Costing Model'!D17,'CRS Costing Model'!D17,'Oyo Costing Model'!D17,'Ogun Costing Model'!D17)</f>
        <v>0</v>
      </c>
      <c r="E17" s="17">
        <f>SUM('Rivers June ''18 Costing Model'!E17,'Rivers Nov ''18 Costing Model'!E17,'CRS Costing Model'!E17,'Oyo Costing Model'!E17,'Ogun Costing Model'!E17)</f>
        <v>586456.86533890897</v>
      </c>
      <c r="F17" s="17">
        <f t="shared" si="0"/>
        <v>586456.86533890897</v>
      </c>
      <c r="G17" s="27">
        <f t="shared" si="1"/>
        <v>0.27868208437272446</v>
      </c>
      <c r="H17" s="13"/>
    </row>
    <row r="18" spans="3:8" s="11" customFormat="1">
      <c r="C18" s="16" t="s">
        <v>36</v>
      </c>
      <c r="D18" s="17">
        <f>SUM('Rivers June ''18 Costing Model'!D18,'Rivers Nov ''18 Costing Model'!D18,'CRS Costing Model'!D18,'Oyo Costing Model'!D18,'Ogun Costing Model'!D18)</f>
        <v>0</v>
      </c>
      <c r="E18" s="17">
        <f>SUM('Rivers June ''18 Costing Model'!E18,'Rivers Nov ''18 Costing Model'!E18,'CRS Costing Model'!E18,'Oyo Costing Model'!E18,'Ogun Costing Model'!E18)</f>
        <v>49835.994577339799</v>
      </c>
      <c r="F18" s="17">
        <f t="shared" si="0"/>
        <v>49835.994577339799</v>
      </c>
      <c r="G18" s="27">
        <f t="shared" si="1"/>
        <v>2.3681876138622483E-2</v>
      </c>
      <c r="H18" s="13"/>
    </row>
    <row r="19" spans="3:8" s="11" customFormat="1">
      <c r="C19" s="16" t="s">
        <v>37</v>
      </c>
      <c r="D19" s="17">
        <f>SUM('Rivers June ''18 Costing Model'!D19,'Rivers Nov ''18 Costing Model'!D19,'CRS Costing Model'!D19,'Oyo Costing Model'!D19,'Ogun Costing Model'!D19)</f>
        <v>1986.1151319668977</v>
      </c>
      <c r="E19" s="17">
        <f>SUM('Rivers June ''18 Costing Model'!E19,'Rivers Nov ''18 Costing Model'!E19,'CRS Costing Model'!E19,'Oyo Costing Model'!E19,'Ogun Costing Model'!E19)</f>
        <v>389316.94008971099</v>
      </c>
      <c r="F19" s="17">
        <f t="shared" si="0"/>
        <v>391303.05522167787</v>
      </c>
      <c r="G19" s="27">
        <f t="shared" si="1"/>
        <v>0.18594573189551428</v>
      </c>
      <c r="H19" s="13"/>
    </row>
    <row r="20" spans="3:8" s="11" customFormat="1">
      <c r="C20" s="16" t="s">
        <v>38</v>
      </c>
      <c r="D20" s="17">
        <f>SUM('Rivers June ''18 Costing Model'!D20,'Rivers Nov ''18 Costing Model'!D20,'CRS Costing Model'!D20,'Oyo Costing Model'!D20,'Ogun Costing Model'!D20)</f>
        <v>0</v>
      </c>
      <c r="E20" s="17">
        <f>SUM('Rivers June ''18 Costing Model'!E20,'Rivers Nov ''18 Costing Model'!E20,'CRS Costing Model'!E20,'Oyo Costing Model'!E20,'Ogun Costing Model'!E20)</f>
        <v>733697.15370145906</v>
      </c>
      <c r="F20" s="17">
        <f t="shared" si="0"/>
        <v>733697.15370145906</v>
      </c>
      <c r="G20" s="27">
        <f t="shared" si="1"/>
        <v>0.3486501125256623</v>
      </c>
      <c r="H20" s="13"/>
    </row>
    <row r="21" spans="3:8" s="11" customFormat="1">
      <c r="C21" s="14" t="s">
        <v>26</v>
      </c>
      <c r="D21" s="21">
        <f>SUM(D14:D20)</f>
        <v>216384.94264676364</v>
      </c>
      <c r="E21" s="21">
        <f>SUM(E14:E20)</f>
        <v>1888008.9105101186</v>
      </c>
      <c r="F21" s="21">
        <f>SUM(F14:F20)</f>
        <v>2104393.8531568823</v>
      </c>
      <c r="G21" s="28">
        <f t="shared" si="1"/>
        <v>1</v>
      </c>
      <c r="H21" s="13"/>
    </row>
    <row r="22" spans="3:8" s="11" customFormat="1">
      <c r="C22" s="29"/>
      <c r="D22" s="29"/>
      <c r="E22" s="29"/>
      <c r="F22" s="29"/>
      <c r="G22" s="29"/>
      <c r="H22" s="29"/>
    </row>
    <row r="23" spans="3:8" s="11" customFormat="1">
      <c r="C23" s="63" t="s">
        <v>39</v>
      </c>
      <c r="D23" s="63"/>
      <c r="E23" s="63"/>
      <c r="F23" s="63"/>
      <c r="G23" s="63"/>
      <c r="H23" s="63"/>
    </row>
    <row r="24" spans="3:8" s="11" customFormat="1">
      <c r="C24" s="26" t="s">
        <v>28</v>
      </c>
      <c r="D24" s="26" t="s">
        <v>25</v>
      </c>
      <c r="E24" s="26" t="s">
        <v>24</v>
      </c>
      <c r="F24" s="26" t="s">
        <v>30</v>
      </c>
      <c r="G24" s="26" t="s">
        <v>31</v>
      </c>
      <c r="H24" s="13"/>
    </row>
    <row r="25" spans="3:8" s="11" customFormat="1">
      <c r="C25" s="16" t="s">
        <v>32</v>
      </c>
      <c r="D25" s="19">
        <f>D14*$D$38</f>
        <v>0</v>
      </c>
      <c r="E25" s="19">
        <f>E14*$D$38</f>
        <v>28208530.929747757</v>
      </c>
      <c r="F25" s="19">
        <f t="shared" ref="F25:F31" si="2">SUM(D25:E25)</f>
        <v>28208530.929747757</v>
      </c>
      <c r="G25" s="27">
        <f t="shared" ref="G25:G32" si="3">F25/$F$32</f>
        <v>3.0926920724596848E-2</v>
      </c>
      <c r="H25" s="13"/>
    </row>
    <row r="26" spans="3:8" s="11" customFormat="1">
      <c r="C26" s="16" t="s">
        <v>33</v>
      </c>
      <c r="D26" s="19">
        <f t="shared" ref="D26:D31" si="4">D15*$D$38</f>
        <v>28994809.688196354</v>
      </c>
      <c r="E26" s="19">
        <f t="shared" ref="E26:E31" si="5">E15*$D$38</f>
        <v>19480887.759256922</v>
      </c>
      <c r="F26" s="19">
        <f t="shared" si="2"/>
        <v>48475697.447453275</v>
      </c>
      <c r="G26" s="27">
        <f t="shared" si="3"/>
        <v>5.3147186422456326E-2</v>
      </c>
      <c r="H26" s="13"/>
    </row>
    <row r="27" spans="3:8" s="11" customFormat="1">
      <c r="C27" s="16" t="s">
        <v>34</v>
      </c>
      <c r="D27" s="19">
        <f t="shared" si="4"/>
        <v>63931602.444121465</v>
      </c>
      <c r="E27" s="19">
        <f t="shared" si="5"/>
        <v>8093587.3036845261</v>
      </c>
      <c r="F27" s="19">
        <f t="shared" si="2"/>
        <v>72025189.747805998</v>
      </c>
      <c r="G27" s="27">
        <f t="shared" si="3"/>
        <v>7.8966087920423311E-2</v>
      </c>
      <c r="H27" s="13"/>
    </row>
    <row r="28" spans="3:8" s="11" customFormat="1">
      <c r="C28" s="16" t="s">
        <v>35</v>
      </c>
      <c r="D28" s="19">
        <f t="shared" si="4"/>
        <v>0</v>
      </c>
      <c r="E28" s="19">
        <f t="shared" si="5"/>
        <v>254186708.93873957</v>
      </c>
      <c r="F28" s="19">
        <f t="shared" si="2"/>
        <v>254186708.93873957</v>
      </c>
      <c r="G28" s="27">
        <f t="shared" si="3"/>
        <v>0.27868208437272446</v>
      </c>
      <c r="H28" s="13"/>
    </row>
    <row r="29" spans="3:8" s="11" customFormat="1">
      <c r="C29" s="16" t="s">
        <v>36</v>
      </c>
      <c r="D29" s="19">
        <f t="shared" si="4"/>
        <v>0</v>
      </c>
      <c r="E29" s="19">
        <f t="shared" si="5"/>
        <v>21600305.49046832</v>
      </c>
      <c r="F29" s="19">
        <f t="shared" si="2"/>
        <v>21600305.49046832</v>
      </c>
      <c r="G29" s="27">
        <f t="shared" si="3"/>
        <v>2.3681876138622486E-2</v>
      </c>
      <c r="H29" s="13"/>
    </row>
    <row r="30" spans="3:8" s="11" customFormat="1">
      <c r="C30" s="16" t="s">
        <v>37</v>
      </c>
      <c r="D30" s="19">
        <f t="shared" si="4"/>
        <v>860837.51219512208</v>
      </c>
      <c r="E30" s="19">
        <f t="shared" si="5"/>
        <v>168740784.84581524</v>
      </c>
      <c r="F30" s="19">
        <f t="shared" si="2"/>
        <v>169601622.35801035</v>
      </c>
      <c r="G30" s="27">
        <f t="shared" si="3"/>
        <v>0.18594573189551428</v>
      </c>
      <c r="H30" s="13"/>
    </row>
    <row r="31" spans="3:8" s="11" customFormat="1">
      <c r="C31" s="16" t="s">
        <v>38</v>
      </c>
      <c r="D31" s="19">
        <f t="shared" si="4"/>
        <v>0</v>
      </c>
      <c r="E31" s="19">
        <f t="shared" si="5"/>
        <v>318004743.19508523</v>
      </c>
      <c r="F31" s="19">
        <f t="shared" si="2"/>
        <v>318004743.19508523</v>
      </c>
      <c r="G31" s="27">
        <f t="shared" si="3"/>
        <v>0.34865011252566225</v>
      </c>
      <c r="H31" s="13"/>
    </row>
    <row r="32" spans="3:8" s="11" customFormat="1">
      <c r="C32" s="14" t="s">
        <v>30</v>
      </c>
      <c r="D32" s="23">
        <f>SUM(D25:D31)</f>
        <v>93787249.644512936</v>
      </c>
      <c r="E32" s="23">
        <f>SUM(E25:E31)</f>
        <v>818315548.46279764</v>
      </c>
      <c r="F32" s="23">
        <f>SUM(F25:F31)</f>
        <v>912102798.10731053</v>
      </c>
      <c r="G32" s="28">
        <f t="shared" si="3"/>
        <v>1</v>
      </c>
      <c r="H32" s="13"/>
    </row>
    <row r="33" spans="3:8" s="11" customFormat="1">
      <c r="C33" s="13"/>
      <c r="D33" s="13"/>
      <c r="E33" s="13"/>
      <c r="F33" s="13"/>
      <c r="G33" s="13"/>
      <c r="H33" s="13"/>
    </row>
    <row r="34" spans="3:8" s="11" customFormat="1">
      <c r="C34" s="13"/>
      <c r="D34" s="13"/>
      <c r="E34" s="13"/>
      <c r="F34" s="13"/>
      <c r="G34" s="13"/>
      <c r="H34" s="13"/>
    </row>
    <row r="35" spans="3:8" s="11" customFormat="1">
      <c r="C35" s="13"/>
      <c r="D35" s="13"/>
      <c r="E35" s="13"/>
      <c r="F35" s="13"/>
      <c r="G35" s="13"/>
      <c r="H35" s="13"/>
    </row>
    <row r="36" spans="3:8" s="11" customFormat="1" ht="15.75">
      <c r="C36" s="12" t="s">
        <v>40</v>
      </c>
      <c r="D36" s="13"/>
      <c r="E36" s="13"/>
      <c r="F36" s="13"/>
      <c r="G36" s="13"/>
      <c r="H36" s="13"/>
    </row>
    <row r="37" spans="3:8" s="11" customFormat="1">
      <c r="C37" s="16" t="s">
        <v>41</v>
      </c>
      <c r="D37" s="30">
        <f>SUM('Rivers June ''18 Costing Model'!D37,'Rivers Nov ''18 Costing Model'!D37,'CRS Costing Model'!D37,'Oyo Costing Model'!D37,'Ogun Costing Model'!D37)</f>
        <v>3184039</v>
      </c>
      <c r="E37" s="13"/>
      <c r="F37" s="13"/>
      <c r="G37" s="13"/>
      <c r="H37" s="13"/>
    </row>
    <row r="38" spans="3:8" s="11" customFormat="1">
      <c r="C38" s="16" t="s">
        <v>42</v>
      </c>
      <c r="D38" s="31">
        <v>433.42779999999999</v>
      </c>
      <c r="E38" s="13"/>
      <c r="F38" s="13"/>
      <c r="G38" s="13"/>
      <c r="H38" s="13"/>
    </row>
    <row r="39" spans="3:8" s="11" customFormat="1"/>
    <row r="40" spans="3:8" s="11" customFormat="1"/>
    <row r="41" spans="3:8" s="11" customFormat="1"/>
    <row r="42" spans="3:8" s="11" customFormat="1"/>
    <row r="43" spans="3:8" s="11" customFormat="1"/>
    <row r="44" spans="3:8" s="11" customFormat="1"/>
    <row r="45" spans="3:8" s="11" customFormat="1"/>
    <row r="46" spans="3:8" s="11" customFormat="1"/>
  </sheetData>
  <mergeCells count="3">
    <mergeCell ref="C5:G5"/>
    <mergeCell ref="C12:H12"/>
    <mergeCell ref="C23:H2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105" zoomScaleNormal="105" workbookViewId="0">
      <selection activeCell="D32" sqref="D32"/>
    </sheetView>
  </sheetViews>
  <sheetFormatPr defaultColWidth="9" defaultRowHeight="15" outlineLevelRow="1" outlineLevelCol="2"/>
  <cols>
    <col min="1" max="1" width="9" style="47"/>
    <col min="2" max="2" width="11" style="47" customWidth="1"/>
    <col min="3" max="3" width="33" style="47" customWidth="1" outlineLevel="1"/>
    <col min="4" max="4" width="15" style="47" bestFit="1" customWidth="1" outlineLevel="2"/>
    <col min="5" max="5" width="15.85546875" style="47" bestFit="1" customWidth="1" outlineLevel="2"/>
    <col min="6" max="6" width="17" style="47" bestFit="1" customWidth="1" outlineLevel="2"/>
    <col min="7" max="7" width="14" style="47" bestFit="1" customWidth="1" outlineLevel="1"/>
    <col min="8" max="8" width="8" style="47" customWidth="1" outlineLevel="2"/>
    <col min="9" max="9" width="9.42578125" style="47" bestFit="1" customWidth="1" outlineLevel="2"/>
    <col min="10" max="10" width="20.140625" style="47" bestFit="1" customWidth="1" outlineLevel="2"/>
    <col min="11" max="11" width="18" style="47" customWidth="1" outlineLevel="2"/>
    <col min="12" max="12" width="15.140625" style="47" customWidth="1" outlineLevel="1"/>
    <col min="13" max="13" width="13" style="49" bestFit="1" customWidth="1" outlineLevel="1"/>
    <col min="14" max="14" width="11.5703125" style="49" bestFit="1" customWidth="1"/>
    <col min="15" max="15" width="21" style="50" bestFit="1" customWidth="1"/>
    <col min="16" max="16" width="13.5703125" style="47" bestFit="1" customWidth="1"/>
    <col min="17" max="16384" width="9" style="47"/>
  </cols>
  <sheetData>
    <row r="1" spans="1:15" s="13" customFormat="1" ht="26.85" customHeight="1">
      <c r="A1" s="32" t="s">
        <v>43</v>
      </c>
      <c r="B1" s="32"/>
      <c r="C1" s="32"/>
      <c r="D1" s="32"/>
      <c r="E1" s="32"/>
      <c r="F1" s="32"/>
      <c r="G1" s="32"/>
      <c r="H1" s="32"/>
      <c r="M1" s="33"/>
      <c r="N1" s="33"/>
      <c r="O1" s="34"/>
    </row>
    <row r="2" spans="1:15" s="13" customFormat="1" ht="26.65" customHeight="1">
      <c r="A2" s="35" t="s">
        <v>44</v>
      </c>
      <c r="B2" s="36"/>
      <c r="C2" s="36"/>
      <c r="D2" s="36"/>
      <c r="E2" s="36"/>
      <c r="F2" s="36"/>
      <c r="G2" s="36"/>
      <c r="H2" s="36"/>
      <c r="M2" s="33"/>
      <c r="N2" s="33"/>
      <c r="O2" s="34"/>
    </row>
    <row r="3" spans="1:15" s="13" customFormat="1" ht="10.35" customHeight="1">
      <c r="A3" s="36"/>
      <c r="B3" s="36"/>
      <c r="C3" s="36"/>
      <c r="D3" s="36"/>
      <c r="E3" s="36"/>
      <c r="F3" s="36"/>
      <c r="G3" s="36"/>
      <c r="H3" s="36"/>
      <c r="M3" s="33"/>
      <c r="N3" s="33"/>
      <c r="O3" s="34"/>
    </row>
    <row r="4" spans="1:15" s="13" customFormat="1" ht="15.75">
      <c r="C4" s="12" t="s">
        <v>17</v>
      </c>
      <c r="M4" s="33"/>
      <c r="N4" s="33"/>
      <c r="O4" s="34"/>
    </row>
    <row r="5" spans="1:15" s="13" customFormat="1">
      <c r="C5" s="62" t="s">
        <v>18</v>
      </c>
      <c r="D5" s="62"/>
      <c r="E5" s="62"/>
      <c r="F5" s="62"/>
      <c r="G5" s="62"/>
      <c r="M5" s="33"/>
      <c r="N5" s="33"/>
      <c r="O5" s="34"/>
    </row>
    <row r="6" spans="1:15" s="13" customFormat="1" ht="25.5" customHeight="1">
      <c r="C6" s="14" t="s">
        <v>19</v>
      </c>
      <c r="D6" s="14" t="s">
        <v>20</v>
      </c>
      <c r="E6" s="15" t="s">
        <v>21</v>
      </c>
      <c r="F6" s="15" t="s">
        <v>22</v>
      </c>
      <c r="G6" s="15" t="s">
        <v>23</v>
      </c>
      <c r="J6" s="25"/>
      <c r="M6" s="33"/>
      <c r="N6" s="33"/>
      <c r="O6" s="34"/>
    </row>
    <row r="7" spans="1:15" s="13" customFormat="1" outlineLevel="1">
      <c r="C7" s="16" t="s">
        <v>24</v>
      </c>
      <c r="D7" s="17">
        <f>E21</f>
        <v>390250.89590969053</v>
      </c>
      <c r="E7" s="18">
        <f>D7/$D$37</f>
        <v>0.34896299070181463</v>
      </c>
      <c r="F7" s="37">
        <f>E32</f>
        <v>169145587.26216617</v>
      </c>
      <c r="G7" s="37">
        <f>F7/$D$37</f>
        <v>151.25026134130798</v>
      </c>
      <c r="J7" s="25"/>
      <c r="M7" s="33"/>
      <c r="N7" s="33"/>
      <c r="O7" s="34"/>
    </row>
    <row r="8" spans="1:15" s="13" customFormat="1" outlineLevel="1">
      <c r="C8" s="16" t="s">
        <v>25</v>
      </c>
      <c r="D8" s="17">
        <f>D21</f>
        <v>68773.575379999995</v>
      </c>
      <c r="E8" s="18">
        <f>D8/$D$37</f>
        <v>6.1497443817311023E-2</v>
      </c>
      <c r="F8" s="37">
        <f>D32</f>
        <v>29808379.475087561</v>
      </c>
      <c r="G8" s="37">
        <f>F8/$D$37</f>
        <v>26.654701779360717</v>
      </c>
      <c r="J8" s="25"/>
      <c r="M8" s="33"/>
      <c r="N8" s="33"/>
      <c r="O8" s="34"/>
    </row>
    <row r="9" spans="1:15" s="13" customFormat="1">
      <c r="C9" s="14" t="s">
        <v>26</v>
      </c>
      <c r="D9" s="21">
        <f>SUM(D7:D8)</f>
        <v>459024.47128969053</v>
      </c>
      <c r="E9" s="38">
        <f>SUM(E7:E8)</f>
        <v>0.41046043451912567</v>
      </c>
      <c r="F9" s="39">
        <f>SUM(F7:F8)</f>
        <v>198953966.73725373</v>
      </c>
      <c r="G9" s="39">
        <f>SUM(G7:G8)</f>
        <v>177.9049631206687</v>
      </c>
      <c r="H9" s="24"/>
      <c r="K9" s="25"/>
      <c r="M9" s="33"/>
      <c r="N9" s="33"/>
      <c r="O9" s="34"/>
    </row>
    <row r="10" spans="1:15" s="13" customFormat="1">
      <c r="M10" s="33"/>
      <c r="N10" s="33"/>
      <c r="O10" s="34"/>
    </row>
    <row r="11" spans="1:15" s="13" customFormat="1">
      <c r="M11" s="33"/>
      <c r="N11" s="33"/>
      <c r="O11" s="34"/>
    </row>
    <row r="12" spans="1:15" s="13" customFormat="1">
      <c r="C12" s="63" t="s">
        <v>27</v>
      </c>
      <c r="D12" s="63"/>
      <c r="E12" s="63"/>
      <c r="F12" s="63"/>
      <c r="G12" s="63"/>
      <c r="H12" s="63"/>
      <c r="M12" s="33"/>
      <c r="N12" s="33"/>
      <c r="O12" s="34"/>
    </row>
    <row r="13" spans="1:15" s="13" customFormat="1">
      <c r="C13" s="26" t="s">
        <v>28</v>
      </c>
      <c r="D13" s="26" t="s">
        <v>45</v>
      </c>
      <c r="E13" s="26" t="s">
        <v>24</v>
      </c>
      <c r="F13" s="26" t="s">
        <v>30</v>
      </c>
      <c r="G13" s="26" t="s">
        <v>31</v>
      </c>
      <c r="L13" s="33"/>
      <c r="M13" s="33"/>
      <c r="N13" s="34"/>
    </row>
    <row r="14" spans="1:15" s="13" customFormat="1" outlineLevel="1">
      <c r="C14" s="16" t="s">
        <v>32</v>
      </c>
      <c r="D14" s="17">
        <v>0</v>
      </c>
      <c r="E14" s="40">
        <v>21946.217844949802</v>
      </c>
      <c r="F14" s="17">
        <f t="shared" ref="F14:F20" si="0">SUM(D14:E14)</f>
        <v>21946.217844949802</v>
      </c>
      <c r="G14" s="27">
        <f t="shared" ref="G14:G21" si="1">F14/$F$21</f>
        <v>4.7810561783969752E-2</v>
      </c>
      <c r="J14" s="41"/>
      <c r="K14" s="41"/>
      <c r="L14" s="41"/>
      <c r="M14" s="33"/>
      <c r="N14" s="34"/>
    </row>
    <row r="15" spans="1:15" s="13" customFormat="1" outlineLevel="1">
      <c r="C15" s="16" t="s">
        <v>33</v>
      </c>
      <c r="D15" s="20">
        <v>24040.935379999999</v>
      </c>
      <c r="E15" s="40">
        <v>0</v>
      </c>
      <c r="F15" s="17">
        <f t="shared" si="0"/>
        <v>24040.935379999999</v>
      </c>
      <c r="G15" s="27">
        <f t="shared" si="1"/>
        <v>5.2373973249081426E-2</v>
      </c>
      <c r="J15" s="41"/>
      <c r="K15" s="41"/>
      <c r="L15" s="41"/>
      <c r="M15" s="33"/>
      <c r="N15" s="34"/>
    </row>
    <row r="16" spans="1:15" s="13" customFormat="1" outlineLevel="1">
      <c r="C16" s="16" t="s">
        <v>34</v>
      </c>
      <c r="D16" s="42">
        <v>44732.639999999999</v>
      </c>
      <c r="E16" s="40">
        <v>11083.563</v>
      </c>
      <c r="F16" s="17">
        <f t="shared" si="0"/>
        <v>55816.203000000001</v>
      </c>
      <c r="G16" s="27">
        <f t="shared" si="1"/>
        <v>0.12159744521501636</v>
      </c>
      <c r="J16" s="41"/>
      <c r="K16" s="41"/>
      <c r="L16" s="41"/>
      <c r="M16" s="33"/>
      <c r="N16" s="34"/>
    </row>
    <row r="17" spans="3:15" s="13" customFormat="1" outlineLevel="1">
      <c r="C17" s="16" t="s">
        <v>35</v>
      </c>
      <c r="D17" s="20">
        <v>0</v>
      </c>
      <c r="E17" s="40">
        <v>145621.42659740659</v>
      </c>
      <c r="F17" s="17">
        <f t="shared" si="0"/>
        <v>145621.42659740659</v>
      </c>
      <c r="G17" s="27">
        <f t="shared" si="1"/>
        <v>0.31724109651118104</v>
      </c>
      <c r="J17" s="41"/>
      <c r="K17" s="41"/>
      <c r="L17" s="41"/>
      <c r="M17" s="33"/>
      <c r="N17" s="34"/>
    </row>
    <row r="18" spans="3:15" s="13" customFormat="1" outlineLevel="1">
      <c r="C18" s="16" t="s">
        <v>36</v>
      </c>
      <c r="D18" s="20">
        <v>0</v>
      </c>
      <c r="E18" s="40">
        <v>8762.030999999999</v>
      </c>
      <c r="F18" s="17">
        <f t="shared" si="0"/>
        <v>8762.030999999999</v>
      </c>
      <c r="G18" s="27">
        <f t="shared" si="1"/>
        <v>1.908837447245874E-2</v>
      </c>
      <c r="J18" s="41"/>
      <c r="K18" s="41"/>
      <c r="L18" s="41"/>
      <c r="M18" s="33"/>
      <c r="N18" s="34"/>
    </row>
    <row r="19" spans="3:15" s="13" customFormat="1" outlineLevel="1">
      <c r="C19" s="16" t="s">
        <v>37</v>
      </c>
      <c r="D19" s="20">
        <v>0</v>
      </c>
      <c r="E19" s="40">
        <v>45414.450796954137</v>
      </c>
      <c r="F19" s="17">
        <f t="shared" si="0"/>
        <v>45414.450796954137</v>
      </c>
      <c r="G19" s="27">
        <f t="shared" si="1"/>
        <v>9.8936883842720133E-2</v>
      </c>
      <c r="I19" s="25"/>
      <c r="J19" s="41"/>
      <c r="K19" s="41"/>
      <c r="L19" s="41"/>
      <c r="M19" s="33"/>
      <c r="N19" s="34"/>
    </row>
    <row r="20" spans="3:15" s="13" customFormat="1" outlineLevel="1">
      <c r="C20" s="16" t="s">
        <v>38</v>
      </c>
      <c r="D20" s="20">
        <v>0</v>
      </c>
      <c r="E20" s="40">
        <v>157423.20667038005</v>
      </c>
      <c r="F20" s="17">
        <f t="shared" si="0"/>
        <v>157423.20667038005</v>
      </c>
      <c r="G20" s="27">
        <f t="shared" si="1"/>
        <v>0.34295166492557255</v>
      </c>
      <c r="J20" s="41"/>
      <c r="K20" s="41"/>
      <c r="L20" s="41"/>
      <c r="M20" s="33"/>
      <c r="N20" s="34"/>
    </row>
    <row r="21" spans="3:15" s="13" customFormat="1">
      <c r="C21" s="14" t="s">
        <v>26</v>
      </c>
      <c r="D21" s="21">
        <f>SUM(D14:D20)</f>
        <v>68773.575379999995</v>
      </c>
      <c r="E21" s="21">
        <f>SUM(E14:E20)</f>
        <v>390250.89590969053</v>
      </c>
      <c r="F21" s="21">
        <f>SUM(F14:F20)</f>
        <v>459024.47128969058</v>
      </c>
      <c r="G21" s="28">
        <f t="shared" si="1"/>
        <v>1</v>
      </c>
      <c r="I21" s="25"/>
      <c r="J21" s="41"/>
      <c r="K21" s="41"/>
      <c r="L21" s="41"/>
      <c r="M21" s="33"/>
      <c r="N21" s="34"/>
    </row>
    <row r="22" spans="3:15" s="13" customFormat="1">
      <c r="C22" s="29"/>
      <c r="D22" s="29"/>
      <c r="E22" s="29"/>
      <c r="F22" s="43"/>
      <c r="G22" s="29"/>
      <c r="H22" s="29"/>
      <c r="J22" s="44"/>
      <c r="M22" s="33"/>
      <c r="N22" s="33"/>
      <c r="O22" s="34"/>
    </row>
    <row r="23" spans="3:15" s="13" customFormat="1">
      <c r="C23" s="63" t="s">
        <v>39</v>
      </c>
      <c r="D23" s="63"/>
      <c r="E23" s="63"/>
      <c r="F23" s="63"/>
      <c r="G23" s="63"/>
      <c r="H23" s="63"/>
      <c r="M23" s="33"/>
      <c r="N23" s="33"/>
      <c r="O23" s="34"/>
    </row>
    <row r="24" spans="3:15" s="13" customFormat="1">
      <c r="C24" s="26" t="s">
        <v>28</v>
      </c>
      <c r="D24" s="26" t="s">
        <v>25</v>
      </c>
      <c r="E24" s="26" t="s">
        <v>24</v>
      </c>
      <c r="F24" s="26" t="s">
        <v>30</v>
      </c>
      <c r="G24" s="26" t="s">
        <v>31</v>
      </c>
      <c r="L24" s="33"/>
      <c r="M24" s="33"/>
      <c r="N24" s="34"/>
    </row>
    <row r="25" spans="3:15" s="13" customFormat="1" ht="15" customHeight="1" outlineLevel="1">
      <c r="C25" s="16" t="s">
        <v>32</v>
      </c>
      <c r="D25" s="19">
        <f>D14*$D$38</f>
        <v>0</v>
      </c>
      <c r="E25" s="19">
        <f>E14*$D$38</f>
        <v>9512100.9188573342</v>
      </c>
      <c r="F25" s="19">
        <f t="shared" ref="F25:F31" si="2">SUM(D25:E25)</f>
        <v>9512100.9188573342</v>
      </c>
      <c r="G25" s="27">
        <f t="shared" ref="G25:G32" si="3">F25/$F$32</f>
        <v>4.7810561783969766E-2</v>
      </c>
      <c r="L25" s="33"/>
      <c r="M25" s="33"/>
      <c r="N25" s="34"/>
    </row>
    <row r="26" spans="3:15" s="13" customFormat="1" outlineLevel="1">
      <c r="C26" s="16" t="s">
        <v>33</v>
      </c>
      <c r="D26" s="19">
        <f t="shared" ref="D26:E31" si="4">D15*$D$38</f>
        <v>10420009.731695563</v>
      </c>
      <c r="E26" s="19">
        <f t="shared" si="4"/>
        <v>0</v>
      </c>
      <c r="F26" s="19">
        <f t="shared" si="2"/>
        <v>10420009.731695563</v>
      </c>
      <c r="G26" s="27">
        <f t="shared" si="3"/>
        <v>5.2373973249081426E-2</v>
      </c>
      <c r="L26" s="33"/>
      <c r="M26" s="33"/>
      <c r="N26" s="34"/>
    </row>
    <row r="27" spans="3:15" s="13" customFormat="1" outlineLevel="1">
      <c r="C27" s="16" t="s">
        <v>34</v>
      </c>
      <c r="D27" s="19">
        <f t="shared" si="4"/>
        <v>19388369.743391998</v>
      </c>
      <c r="E27" s="19">
        <f t="shared" si="4"/>
        <v>4803924.3272513999</v>
      </c>
      <c r="F27" s="19">
        <f t="shared" si="2"/>
        <v>24192294.070643399</v>
      </c>
      <c r="G27" s="27">
        <f t="shared" si="3"/>
        <v>0.12159744521501636</v>
      </c>
      <c r="L27" s="33"/>
      <c r="M27" s="33"/>
      <c r="N27" s="34"/>
    </row>
    <row r="28" spans="3:15" s="13" customFormat="1" outlineLevel="1">
      <c r="C28" s="16" t="s">
        <v>35</v>
      </c>
      <c r="D28" s="19">
        <f t="shared" si="4"/>
        <v>0</v>
      </c>
      <c r="E28" s="19">
        <f t="shared" si="4"/>
        <v>63116374.562975422</v>
      </c>
      <c r="F28" s="19">
        <f t="shared" si="2"/>
        <v>63116374.562975422</v>
      </c>
      <c r="G28" s="27">
        <f t="shared" si="3"/>
        <v>0.3172410965111811</v>
      </c>
      <c r="L28" s="33"/>
      <c r="M28" s="33"/>
      <c r="N28" s="34"/>
    </row>
    <row r="29" spans="3:15" s="13" customFormat="1" outlineLevel="1">
      <c r="C29" s="16" t="s">
        <v>36</v>
      </c>
      <c r="D29" s="19">
        <f t="shared" si="4"/>
        <v>0</v>
      </c>
      <c r="E29" s="19">
        <f t="shared" si="4"/>
        <v>3797707.8198617995</v>
      </c>
      <c r="F29" s="19">
        <f t="shared" si="2"/>
        <v>3797707.8198617995</v>
      </c>
      <c r="G29" s="27">
        <f t="shared" si="3"/>
        <v>1.908837447245874E-2</v>
      </c>
      <c r="L29" s="33"/>
      <c r="M29" s="33"/>
      <c r="N29" s="34"/>
    </row>
    <row r="30" spans="3:15" s="13" customFormat="1" outlineLevel="1">
      <c r="C30" s="16" t="s">
        <v>37</v>
      </c>
      <c r="D30" s="19">
        <f t="shared" si="4"/>
        <v>0</v>
      </c>
      <c r="E30" s="19">
        <f t="shared" si="4"/>
        <v>19683885.497132078</v>
      </c>
      <c r="F30" s="19">
        <f t="shared" si="2"/>
        <v>19683885.497132078</v>
      </c>
      <c r="G30" s="27">
        <f t="shared" si="3"/>
        <v>9.8936883842720133E-2</v>
      </c>
      <c r="L30" s="33"/>
      <c r="M30" s="33"/>
      <c r="N30" s="34"/>
    </row>
    <row r="31" spans="3:15" s="13" customFormat="1" outlineLevel="1">
      <c r="C31" s="16" t="s">
        <v>38</v>
      </c>
      <c r="D31" s="19">
        <f t="shared" si="4"/>
        <v>0</v>
      </c>
      <c r="E31" s="19">
        <f t="shared" si="4"/>
        <v>68231594.136088148</v>
      </c>
      <c r="F31" s="19">
        <f t="shared" si="2"/>
        <v>68231594.136088148</v>
      </c>
      <c r="G31" s="27">
        <f t="shared" si="3"/>
        <v>0.34295166492557255</v>
      </c>
      <c r="L31" s="33"/>
      <c r="M31" s="33"/>
      <c r="N31" s="34"/>
    </row>
    <row r="32" spans="3:15" s="13" customFormat="1">
      <c r="C32" s="14" t="s">
        <v>30</v>
      </c>
      <c r="D32" s="23">
        <f>SUM(D25:D31)</f>
        <v>29808379.475087561</v>
      </c>
      <c r="E32" s="23">
        <f>SUM(E25:E31)</f>
        <v>169145587.26216617</v>
      </c>
      <c r="F32" s="23">
        <f>SUM(F25:F31)</f>
        <v>198953966.73725373</v>
      </c>
      <c r="G32" s="28">
        <f t="shared" si="3"/>
        <v>1</v>
      </c>
      <c r="L32" s="33"/>
      <c r="M32" s="33"/>
      <c r="N32" s="34"/>
    </row>
    <row r="33" spans="3:15" s="13" customFormat="1">
      <c r="M33" s="33"/>
      <c r="N33" s="33"/>
      <c r="O33" s="34"/>
    </row>
    <row r="34" spans="3:15" s="13" customFormat="1">
      <c r="M34" s="33"/>
      <c r="N34" s="33"/>
      <c r="O34" s="34"/>
    </row>
    <row r="35" spans="3:15" s="13" customFormat="1">
      <c r="M35" s="33"/>
      <c r="N35" s="33"/>
      <c r="O35" s="34"/>
    </row>
    <row r="36" spans="3:15" s="13" customFormat="1" ht="15.75">
      <c r="C36" s="12" t="s">
        <v>40</v>
      </c>
      <c r="M36" s="33"/>
      <c r="N36" s="33"/>
      <c r="O36" s="34"/>
    </row>
    <row r="37" spans="3:15" s="13" customFormat="1">
      <c r="C37" s="16" t="s">
        <v>41</v>
      </c>
      <c r="D37" s="30">
        <v>1118316</v>
      </c>
      <c r="M37" s="33"/>
      <c r="N37" s="33"/>
      <c r="O37" s="34"/>
    </row>
    <row r="38" spans="3:15" s="13" customFormat="1">
      <c r="C38" s="16" t="s">
        <v>42</v>
      </c>
      <c r="D38" s="45">
        <v>433.42779999999999</v>
      </c>
      <c r="M38" s="33"/>
      <c r="N38" s="33"/>
      <c r="O38" s="34"/>
    </row>
    <row r="39" spans="3:15" s="13" customFormat="1">
      <c r="F39" s="46"/>
      <c r="M39" s="33"/>
      <c r="N39" s="33"/>
      <c r="O39" s="34"/>
    </row>
    <row r="40" spans="3:15" s="13" customFormat="1">
      <c r="M40" s="33"/>
      <c r="N40" s="33"/>
      <c r="O40" s="34"/>
    </row>
    <row r="41" spans="3:15" ht="15.75">
      <c r="C41" s="64" t="s">
        <v>46</v>
      </c>
      <c r="D41" s="64"/>
      <c r="E41" s="64"/>
      <c r="K41" s="48"/>
    </row>
    <row r="42" spans="3:15" ht="22.5">
      <c r="C42" s="51"/>
      <c r="D42" s="52" t="s">
        <v>47</v>
      </c>
      <c r="E42" s="52" t="s">
        <v>18</v>
      </c>
      <c r="K42" s="48"/>
      <c r="L42" s="48"/>
    </row>
    <row r="43" spans="3:15">
      <c r="C43" s="53" t="s">
        <v>48</v>
      </c>
      <c r="D43" s="54">
        <f>D37</f>
        <v>1118316</v>
      </c>
      <c r="E43" s="55">
        <f>E9</f>
        <v>0.41046043451912567</v>
      </c>
      <c r="M43" s="56"/>
    </row>
    <row r="44" spans="3:15">
      <c r="C44" s="53" t="s">
        <v>49</v>
      </c>
      <c r="D44" s="54">
        <f>'[27]Nov ''18 Costing Model'!D37</f>
        <v>518783</v>
      </c>
      <c r="E44" s="55">
        <f>'[27]Nov ''18 Costing Model'!E9</f>
        <v>0.36180106582360411</v>
      </c>
      <c r="L44" s="48"/>
    </row>
    <row r="45" spans="3:15">
      <c r="C45" s="53" t="s">
        <v>50</v>
      </c>
      <c r="D45" s="65">
        <f>SUMPRODUCT(D43:D44,E43:E44)/(SUM(D43:D44))</f>
        <v>0.39504068698402317</v>
      </c>
      <c r="E45" s="66"/>
    </row>
  </sheetData>
  <mergeCells count="5">
    <mergeCell ref="C5:G5"/>
    <mergeCell ref="C12:H12"/>
    <mergeCell ref="C23:H23"/>
    <mergeCell ref="C41:E41"/>
    <mergeCell ref="D45:E4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4" zoomScale="105" zoomScaleNormal="105" workbookViewId="0">
      <selection activeCell="E14" sqref="E14"/>
    </sheetView>
  </sheetViews>
  <sheetFormatPr defaultColWidth="9" defaultRowHeight="15" outlineLevelRow="1" outlineLevelCol="2"/>
  <cols>
    <col min="1" max="1" width="9" style="47"/>
    <col min="2" max="2" width="11" style="47" customWidth="1"/>
    <col min="3" max="3" width="33" style="47" customWidth="1" outlineLevel="1"/>
    <col min="4" max="4" width="15" style="47" bestFit="1" customWidth="1" outlineLevel="2"/>
    <col min="5" max="5" width="15.85546875" style="47" bestFit="1" customWidth="1" outlineLevel="2"/>
    <col min="6" max="6" width="17" style="47" bestFit="1" customWidth="1" outlineLevel="2"/>
    <col min="7" max="7" width="14" style="47" bestFit="1" customWidth="1" outlineLevel="1"/>
    <col min="8" max="8" width="8" style="47" customWidth="1" outlineLevel="2"/>
    <col min="9" max="9" width="9.42578125" style="47" bestFit="1" customWidth="1" outlineLevel="2"/>
    <col min="10" max="10" width="20.140625" style="47" bestFit="1" customWidth="1" outlineLevel="2"/>
    <col min="11" max="11" width="18" style="47" customWidth="1" outlineLevel="2"/>
    <col min="12" max="12" width="15.140625" style="47" customWidth="1" outlineLevel="1"/>
    <col min="13" max="13" width="13" style="49" bestFit="1" customWidth="1" outlineLevel="1"/>
    <col min="14" max="14" width="11.5703125" style="49" bestFit="1" customWidth="1"/>
    <col min="15" max="15" width="21" style="50" bestFit="1" customWidth="1"/>
    <col min="16" max="16" width="13.5703125" style="47" bestFit="1" customWidth="1"/>
    <col min="17" max="16384" width="9" style="47"/>
  </cols>
  <sheetData>
    <row r="1" spans="1:15" s="13" customFormat="1" ht="26.85" customHeight="1">
      <c r="A1" s="32" t="s">
        <v>43</v>
      </c>
      <c r="B1" s="32"/>
      <c r="C1" s="32"/>
      <c r="D1" s="32"/>
      <c r="E1" s="32"/>
      <c r="F1" s="32"/>
      <c r="G1" s="32"/>
      <c r="H1" s="32"/>
      <c r="M1" s="33"/>
      <c r="N1" s="33"/>
      <c r="O1" s="34"/>
    </row>
    <row r="2" spans="1:15" s="13" customFormat="1" ht="26.65" customHeight="1">
      <c r="A2" s="35" t="s">
        <v>51</v>
      </c>
      <c r="B2" s="36"/>
      <c r="C2" s="36"/>
      <c r="D2" s="36"/>
      <c r="E2" s="36"/>
      <c r="F2" s="36"/>
      <c r="G2" s="36"/>
      <c r="H2" s="36"/>
      <c r="M2" s="33"/>
      <c r="N2" s="33"/>
      <c r="O2" s="34"/>
    </row>
    <row r="3" spans="1:15" s="13" customFormat="1" ht="10.35" customHeight="1">
      <c r="A3" s="36"/>
      <c r="B3" s="36"/>
      <c r="C3" s="36"/>
      <c r="D3" s="36"/>
      <c r="E3" s="36"/>
      <c r="F3" s="36"/>
      <c r="G3" s="36"/>
      <c r="H3" s="36"/>
      <c r="M3" s="33"/>
      <c r="N3" s="33"/>
      <c r="O3" s="34"/>
    </row>
    <row r="4" spans="1:15" s="13" customFormat="1" ht="15.75">
      <c r="C4" s="12" t="s">
        <v>17</v>
      </c>
      <c r="M4" s="33"/>
      <c r="N4" s="33"/>
      <c r="O4" s="34"/>
    </row>
    <row r="5" spans="1:15" s="13" customFormat="1">
      <c r="C5" s="62" t="s">
        <v>18</v>
      </c>
      <c r="D5" s="62"/>
      <c r="E5" s="62"/>
      <c r="F5" s="62"/>
      <c r="G5" s="62"/>
      <c r="M5" s="33"/>
      <c r="N5" s="33"/>
      <c r="O5" s="34"/>
    </row>
    <row r="6" spans="1:15" s="13" customFormat="1" ht="25.5" customHeight="1">
      <c r="C6" s="14" t="s">
        <v>19</v>
      </c>
      <c r="D6" s="14" t="s">
        <v>20</v>
      </c>
      <c r="E6" s="15" t="s">
        <v>21</v>
      </c>
      <c r="F6" s="15" t="s">
        <v>22</v>
      </c>
      <c r="G6" s="15" t="s">
        <v>23</v>
      </c>
      <c r="J6" s="25"/>
      <c r="M6" s="33"/>
      <c r="N6" s="33"/>
      <c r="O6" s="34"/>
    </row>
    <row r="7" spans="1:15" s="13" customFormat="1" outlineLevel="1">
      <c r="C7" s="16" t="s">
        <v>24</v>
      </c>
      <c r="D7" s="17">
        <f>E21</f>
        <v>142903.98695116682</v>
      </c>
      <c r="E7" s="18">
        <f>D7/$D$37</f>
        <v>0.27546004196584473</v>
      </c>
      <c r="F7" s="37">
        <f>E32</f>
        <v>61938560.675472945</v>
      </c>
      <c r="G7" s="37">
        <f>F7/$D$37</f>
        <v>119.39203997716376</v>
      </c>
      <c r="J7" s="25"/>
      <c r="M7" s="33"/>
      <c r="N7" s="33"/>
      <c r="O7" s="34"/>
    </row>
    <row r="8" spans="1:15" s="13" customFormat="1" outlineLevel="1">
      <c r="C8" s="16" t="s">
        <v>25</v>
      </c>
      <c r="D8" s="17">
        <f>D21</f>
        <v>44792.255380000002</v>
      </c>
      <c r="E8" s="18">
        <f>D8/$D$37</f>
        <v>8.6341023857759408E-2</v>
      </c>
      <c r="F8" s="37">
        <f>D32</f>
        <v>19414208.706391562</v>
      </c>
      <c r="G8" s="37">
        <f>F8/$D$37</f>
        <v>37.422600020416169</v>
      </c>
      <c r="J8" s="25"/>
      <c r="M8" s="33"/>
      <c r="N8" s="33"/>
      <c r="O8" s="34"/>
    </row>
    <row r="9" spans="1:15" s="13" customFormat="1">
      <c r="C9" s="14" t="s">
        <v>26</v>
      </c>
      <c r="D9" s="21">
        <f>SUM(D7:D8)</f>
        <v>187696.24233116681</v>
      </c>
      <c r="E9" s="22">
        <f>SUM(E7:E8)</f>
        <v>0.36180106582360416</v>
      </c>
      <c r="F9" s="39">
        <f>SUM(F7:F8)</f>
        <v>81352769.381864503</v>
      </c>
      <c r="G9" s="39">
        <f>SUM(G7:G8)</f>
        <v>156.81463999757995</v>
      </c>
      <c r="H9" s="24"/>
      <c r="K9" s="25"/>
      <c r="M9" s="33"/>
      <c r="N9" s="33"/>
      <c r="O9" s="34"/>
    </row>
    <row r="10" spans="1:15" s="13" customFormat="1">
      <c r="M10" s="33"/>
      <c r="N10" s="33"/>
      <c r="O10" s="34"/>
    </row>
    <row r="11" spans="1:15" s="13" customFormat="1">
      <c r="M11" s="33"/>
      <c r="N11" s="33"/>
      <c r="O11" s="34"/>
    </row>
    <row r="12" spans="1:15" s="13" customFormat="1">
      <c r="C12" s="63" t="s">
        <v>27</v>
      </c>
      <c r="D12" s="63"/>
      <c r="E12" s="63"/>
      <c r="F12" s="63"/>
      <c r="G12" s="63"/>
      <c r="H12" s="63"/>
      <c r="M12" s="33"/>
      <c r="N12" s="33"/>
      <c r="O12" s="34"/>
    </row>
    <row r="13" spans="1:15" s="13" customFormat="1">
      <c r="C13" s="26" t="s">
        <v>28</v>
      </c>
      <c r="D13" s="26" t="s">
        <v>45</v>
      </c>
      <c r="E13" s="26" t="s">
        <v>24</v>
      </c>
      <c r="F13" s="26" t="s">
        <v>30</v>
      </c>
      <c r="G13" s="26" t="s">
        <v>31</v>
      </c>
      <c r="L13" s="33"/>
      <c r="M13" s="33"/>
      <c r="N13" s="34"/>
    </row>
    <row r="14" spans="1:15" s="13" customFormat="1" outlineLevel="1">
      <c r="C14" s="16" t="s">
        <v>32</v>
      </c>
      <c r="D14" s="17">
        <v>0</v>
      </c>
      <c r="E14" s="17">
        <v>5589.5655484576</v>
      </c>
      <c r="F14" s="17">
        <f t="shared" ref="F14:F20" si="0">SUM(D14:E14)</f>
        <v>5589.5655484576</v>
      </c>
      <c r="G14" s="27">
        <f t="shared" ref="G14:G21" si="1">F14/$F$21</f>
        <v>2.9779847902311772E-2</v>
      </c>
      <c r="J14" s="41"/>
      <c r="K14" s="41"/>
      <c r="L14" s="41"/>
      <c r="M14" s="33"/>
      <c r="N14" s="34"/>
    </row>
    <row r="15" spans="1:15" s="13" customFormat="1" outlineLevel="1">
      <c r="C15" s="16" t="s">
        <v>33</v>
      </c>
      <c r="D15" s="20">
        <v>24040.935379999999</v>
      </c>
      <c r="E15" s="17">
        <v>0</v>
      </c>
      <c r="F15" s="17">
        <f t="shared" si="0"/>
        <v>24040.935379999999</v>
      </c>
      <c r="G15" s="27">
        <f t="shared" si="1"/>
        <v>0.1280842657339018</v>
      </c>
      <c r="J15" s="41"/>
      <c r="K15" s="41"/>
      <c r="L15" s="41"/>
      <c r="M15" s="33"/>
      <c r="N15" s="34"/>
    </row>
    <row r="16" spans="1:15" s="13" customFormat="1" outlineLevel="1">
      <c r="C16" s="16" t="s">
        <v>34</v>
      </c>
      <c r="D16" s="42">
        <v>20751.32</v>
      </c>
      <c r="E16" s="17">
        <v>243.375</v>
      </c>
      <c r="F16" s="17">
        <f t="shared" si="0"/>
        <v>20994.695</v>
      </c>
      <c r="G16" s="27">
        <f t="shared" si="1"/>
        <v>0.11185463672180211</v>
      </c>
      <c r="J16" s="41"/>
      <c r="K16" s="41"/>
      <c r="L16" s="41"/>
      <c r="M16" s="33"/>
      <c r="N16" s="34"/>
    </row>
    <row r="17" spans="3:15" s="13" customFormat="1" outlineLevel="1">
      <c r="C17" s="16" t="s">
        <v>35</v>
      </c>
      <c r="D17" s="20">
        <v>0</v>
      </c>
      <c r="E17" s="17">
        <v>39034.385694293604</v>
      </c>
      <c r="F17" s="17">
        <f t="shared" si="0"/>
        <v>39034.385694293604</v>
      </c>
      <c r="G17" s="27">
        <f t="shared" si="1"/>
        <v>0.20796572808006597</v>
      </c>
      <c r="J17" s="41"/>
      <c r="K17" s="41"/>
      <c r="L17" s="41"/>
      <c r="M17" s="33"/>
      <c r="N17" s="34"/>
    </row>
    <row r="18" spans="3:15" s="13" customFormat="1" outlineLevel="1">
      <c r="C18" s="16" t="s">
        <v>36</v>
      </c>
      <c r="D18" s="20">
        <v>0</v>
      </c>
      <c r="E18" s="17">
        <v>2993.73965</v>
      </c>
      <c r="F18" s="17">
        <f t="shared" si="0"/>
        <v>2993.73965</v>
      </c>
      <c r="G18" s="27">
        <f t="shared" si="1"/>
        <v>1.5949917871653053E-2</v>
      </c>
      <c r="J18" s="41"/>
      <c r="K18" s="41"/>
      <c r="L18" s="41"/>
      <c r="M18" s="33"/>
      <c r="N18" s="34"/>
    </row>
    <row r="19" spans="3:15" s="13" customFormat="1" outlineLevel="1">
      <c r="C19" s="16" t="s">
        <v>37</v>
      </c>
      <c r="D19" s="20">
        <v>0</v>
      </c>
      <c r="E19" s="17">
        <v>54680.049634677853</v>
      </c>
      <c r="F19" s="17">
        <f t="shared" si="0"/>
        <v>54680.049634677853</v>
      </c>
      <c r="G19" s="27">
        <f t="shared" si="1"/>
        <v>0.29132202624601117</v>
      </c>
      <c r="J19" s="41"/>
      <c r="K19" s="41"/>
      <c r="L19" s="41"/>
      <c r="M19" s="33"/>
      <c r="N19" s="34"/>
    </row>
    <row r="20" spans="3:15" s="13" customFormat="1" outlineLevel="1">
      <c r="C20" s="16" t="s">
        <v>38</v>
      </c>
      <c r="D20" s="20">
        <v>0</v>
      </c>
      <c r="E20" s="17">
        <v>40362.871423737772</v>
      </c>
      <c r="F20" s="17">
        <f t="shared" si="0"/>
        <v>40362.871423737772</v>
      </c>
      <c r="G20" s="27">
        <f t="shared" si="1"/>
        <v>0.2150435774442542</v>
      </c>
      <c r="J20" s="41"/>
      <c r="K20" s="41"/>
      <c r="L20" s="41"/>
      <c r="M20" s="33"/>
      <c r="N20" s="34"/>
    </row>
    <row r="21" spans="3:15" s="13" customFormat="1">
      <c r="C21" s="14" t="s">
        <v>26</v>
      </c>
      <c r="D21" s="21">
        <f>SUM(D14:D20)</f>
        <v>44792.255380000002</v>
      </c>
      <c r="E21" s="21">
        <f>SUM(E14:E20)</f>
        <v>142903.98695116682</v>
      </c>
      <c r="F21" s="21">
        <f>SUM(F14:F20)</f>
        <v>187696.24233116681</v>
      </c>
      <c r="G21" s="28">
        <f t="shared" si="1"/>
        <v>1</v>
      </c>
      <c r="J21" s="41"/>
      <c r="K21" s="41"/>
      <c r="L21" s="41"/>
      <c r="M21" s="33"/>
      <c r="N21" s="34"/>
    </row>
    <row r="22" spans="3:15" s="13" customFormat="1">
      <c r="C22" s="29"/>
      <c r="D22" s="29"/>
      <c r="E22" s="29"/>
      <c r="F22" s="43"/>
      <c r="G22" s="29"/>
      <c r="H22" s="29"/>
      <c r="J22" s="44"/>
      <c r="M22" s="33"/>
      <c r="N22" s="33"/>
      <c r="O22" s="34"/>
    </row>
    <row r="23" spans="3:15" s="13" customFormat="1">
      <c r="C23" s="63" t="s">
        <v>39</v>
      </c>
      <c r="D23" s="63"/>
      <c r="E23" s="63"/>
      <c r="F23" s="63"/>
      <c r="G23" s="63"/>
      <c r="H23" s="63"/>
      <c r="M23" s="33"/>
      <c r="N23" s="33"/>
      <c r="O23" s="34"/>
    </row>
    <row r="24" spans="3:15" s="13" customFormat="1">
      <c r="C24" s="26" t="s">
        <v>28</v>
      </c>
      <c r="D24" s="26" t="s">
        <v>25</v>
      </c>
      <c r="E24" s="26" t="s">
        <v>24</v>
      </c>
      <c r="F24" s="26" t="s">
        <v>30</v>
      </c>
      <c r="G24" s="26" t="s">
        <v>31</v>
      </c>
      <c r="L24" s="33"/>
      <c r="M24" s="33"/>
      <c r="N24" s="34"/>
    </row>
    <row r="25" spans="3:15" s="13" customFormat="1" ht="15" customHeight="1" outlineLevel="1">
      <c r="C25" s="16" t="s">
        <v>32</v>
      </c>
      <c r="D25" s="19">
        <f>D14*$D$38</f>
        <v>0</v>
      </c>
      <c r="E25" s="19">
        <f>E14*$D$38</f>
        <v>2422673.0986237708</v>
      </c>
      <c r="F25" s="19">
        <f t="shared" ref="F25:F31" si="2">SUM(D25:E25)</f>
        <v>2422673.0986237708</v>
      </c>
      <c r="G25" s="27">
        <f t="shared" ref="G25:G32" si="3">F25/$F$32</f>
        <v>2.9779847902311769E-2</v>
      </c>
      <c r="L25" s="33"/>
      <c r="M25" s="33"/>
      <c r="N25" s="34"/>
    </row>
    <row r="26" spans="3:15" s="13" customFormat="1" outlineLevel="1">
      <c r="C26" s="16" t="s">
        <v>33</v>
      </c>
      <c r="D26" s="19">
        <f t="shared" ref="D26:E31" si="4">D15*$D$38</f>
        <v>10420009.731695563</v>
      </c>
      <c r="E26" s="19">
        <f t="shared" si="4"/>
        <v>0</v>
      </c>
      <c r="F26" s="19">
        <f t="shared" si="2"/>
        <v>10420009.731695563</v>
      </c>
      <c r="G26" s="27">
        <f t="shared" si="3"/>
        <v>0.1280842657339018</v>
      </c>
      <c r="L26" s="33"/>
      <c r="M26" s="33"/>
      <c r="N26" s="34"/>
    </row>
    <row r="27" spans="3:15" s="13" customFormat="1" outlineLevel="1">
      <c r="C27" s="16" t="s">
        <v>34</v>
      </c>
      <c r="D27" s="19">
        <f t="shared" si="4"/>
        <v>8994198.9746959992</v>
      </c>
      <c r="E27" s="19">
        <f t="shared" si="4"/>
        <v>105485.490825</v>
      </c>
      <c r="F27" s="19">
        <f t="shared" si="2"/>
        <v>9099684.4655209985</v>
      </c>
      <c r="G27" s="27">
        <f t="shared" si="3"/>
        <v>0.1118546367218021</v>
      </c>
      <c r="L27" s="33"/>
      <c r="M27" s="33"/>
      <c r="N27" s="34"/>
    </row>
    <row r="28" spans="3:15" s="13" customFormat="1" outlineLevel="1">
      <c r="C28" s="16" t="s">
        <v>35</v>
      </c>
      <c r="D28" s="19">
        <f t="shared" si="4"/>
        <v>0</v>
      </c>
      <c r="E28" s="19">
        <f t="shared" si="4"/>
        <v>16918587.915829148</v>
      </c>
      <c r="F28" s="19">
        <f t="shared" si="2"/>
        <v>16918587.915829148</v>
      </c>
      <c r="G28" s="27">
        <f t="shared" si="3"/>
        <v>0.20796572808006594</v>
      </c>
      <c r="L28" s="33"/>
      <c r="M28" s="33"/>
      <c r="N28" s="34"/>
    </row>
    <row r="29" spans="3:15" s="13" customFormat="1" outlineLevel="1">
      <c r="C29" s="16" t="s">
        <v>36</v>
      </c>
      <c r="D29" s="19">
        <f t="shared" si="4"/>
        <v>0</v>
      </c>
      <c r="E29" s="19">
        <f t="shared" si="4"/>
        <v>1297569.99027227</v>
      </c>
      <c r="F29" s="19">
        <f t="shared" si="2"/>
        <v>1297569.99027227</v>
      </c>
      <c r="G29" s="27">
        <f t="shared" si="3"/>
        <v>1.5949917871653053E-2</v>
      </c>
      <c r="L29" s="33"/>
      <c r="M29" s="33"/>
      <c r="N29" s="34"/>
    </row>
    <row r="30" spans="3:15" s="13" customFormat="1" outlineLevel="1">
      <c r="C30" s="16" t="s">
        <v>37</v>
      </c>
      <c r="D30" s="19">
        <f t="shared" si="4"/>
        <v>0</v>
      </c>
      <c r="E30" s="19">
        <f t="shared" si="4"/>
        <v>23699853.617049225</v>
      </c>
      <c r="F30" s="19">
        <f t="shared" si="2"/>
        <v>23699853.617049225</v>
      </c>
      <c r="G30" s="27">
        <f t="shared" si="3"/>
        <v>0.29132202624601117</v>
      </c>
      <c r="L30" s="33"/>
      <c r="M30" s="33"/>
      <c r="N30" s="34"/>
    </row>
    <row r="31" spans="3:15" s="13" customFormat="1" outlineLevel="1">
      <c r="C31" s="16" t="s">
        <v>38</v>
      </c>
      <c r="D31" s="19">
        <f t="shared" si="4"/>
        <v>0</v>
      </c>
      <c r="E31" s="19">
        <f t="shared" si="4"/>
        <v>17494390.562873531</v>
      </c>
      <c r="F31" s="19">
        <f t="shared" si="2"/>
        <v>17494390.562873531</v>
      </c>
      <c r="G31" s="27">
        <f t="shared" si="3"/>
        <v>0.2150435774442542</v>
      </c>
      <c r="L31" s="33"/>
      <c r="M31" s="33"/>
      <c r="N31" s="34"/>
    </row>
    <row r="32" spans="3:15" s="13" customFormat="1">
      <c r="C32" s="14" t="s">
        <v>30</v>
      </c>
      <c r="D32" s="23">
        <f>SUM(D25:D31)</f>
        <v>19414208.706391562</v>
      </c>
      <c r="E32" s="23">
        <f>SUM(E25:E31)</f>
        <v>61938560.675472945</v>
      </c>
      <c r="F32" s="23">
        <f>SUM(F25:F31)</f>
        <v>81352769.381864503</v>
      </c>
      <c r="G32" s="28">
        <f t="shared" si="3"/>
        <v>1</v>
      </c>
      <c r="L32" s="33"/>
      <c r="M32" s="33"/>
      <c r="N32" s="34"/>
    </row>
    <row r="33" spans="3:15" s="13" customFormat="1">
      <c r="M33" s="33"/>
      <c r="N33" s="33"/>
      <c r="O33" s="34"/>
    </row>
    <row r="34" spans="3:15" s="13" customFormat="1">
      <c r="M34" s="33"/>
      <c r="N34" s="33"/>
      <c r="O34" s="34"/>
    </row>
    <row r="35" spans="3:15" s="13" customFormat="1">
      <c r="M35" s="33"/>
      <c r="N35" s="33"/>
      <c r="O35" s="34"/>
    </row>
    <row r="36" spans="3:15" s="13" customFormat="1" ht="15.75">
      <c r="C36" s="12" t="s">
        <v>40</v>
      </c>
      <c r="M36" s="33"/>
      <c r="N36" s="33"/>
      <c r="O36" s="34"/>
    </row>
    <row r="37" spans="3:15" s="13" customFormat="1">
      <c r="C37" s="16" t="s">
        <v>41</v>
      </c>
      <c r="D37" s="30">
        <v>518783</v>
      </c>
      <c r="M37" s="33"/>
      <c r="N37" s="33"/>
      <c r="O37" s="34"/>
    </row>
    <row r="38" spans="3:15" s="13" customFormat="1">
      <c r="C38" s="16" t="s">
        <v>42</v>
      </c>
      <c r="D38" s="45">
        <v>433.42779999999999</v>
      </c>
      <c r="M38" s="33"/>
      <c r="N38" s="33"/>
      <c r="O38" s="34"/>
    </row>
    <row r="39" spans="3:15" s="13" customFormat="1">
      <c r="F39" s="46"/>
      <c r="M39" s="33"/>
      <c r="N39" s="33"/>
      <c r="O39" s="34"/>
    </row>
    <row r="40" spans="3:15" s="13" customFormat="1">
      <c r="M40" s="33"/>
      <c r="N40" s="33"/>
      <c r="O40" s="34"/>
    </row>
    <row r="41" spans="3:15">
      <c r="K41" s="48"/>
    </row>
    <row r="42" spans="3:15">
      <c r="K42" s="48"/>
      <c r="L42" s="48"/>
    </row>
    <row r="43" spans="3:15">
      <c r="M43" s="56"/>
    </row>
    <row r="44" spans="3:15">
      <c r="L44" s="48"/>
    </row>
  </sheetData>
  <mergeCells count="3">
    <mergeCell ref="C5:G5"/>
    <mergeCell ref="C12:H12"/>
    <mergeCell ref="C23:H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7" zoomScale="105" zoomScaleNormal="105" workbookViewId="0">
      <selection activeCell="E15" sqref="E15"/>
    </sheetView>
  </sheetViews>
  <sheetFormatPr defaultColWidth="8.85546875" defaultRowHeight="15" outlineLevelRow="1" outlineLevelCol="2"/>
  <cols>
    <col min="1" max="1" width="8.85546875" style="47"/>
    <col min="2" max="2" width="11" style="47" customWidth="1"/>
    <col min="3" max="3" width="33" style="47" customWidth="1" outlineLevel="1"/>
    <col min="4" max="4" width="14.85546875" style="47" bestFit="1" customWidth="1" outlineLevel="2"/>
    <col min="5" max="5" width="15.85546875" style="47" bestFit="1" customWidth="1" outlineLevel="2"/>
    <col min="6" max="6" width="17" style="47" bestFit="1" customWidth="1" outlineLevel="2"/>
    <col min="7" max="7" width="17" style="47" bestFit="1" customWidth="1" outlineLevel="1"/>
    <col min="8" max="8" width="7.85546875" style="47" customWidth="1" outlineLevel="2"/>
    <col min="9" max="9" width="9.5703125" style="47" bestFit="1" customWidth="1" outlineLevel="2"/>
    <col min="10" max="10" width="20.140625" style="47" bestFit="1" customWidth="1" outlineLevel="2"/>
    <col min="11" max="11" width="18" style="47" customWidth="1" outlineLevel="2"/>
    <col min="12" max="12" width="15.140625" style="47" customWidth="1" outlineLevel="1"/>
    <col min="13" max="13" width="13" style="49" bestFit="1" customWidth="1" outlineLevel="1"/>
    <col min="14" max="14" width="11.5703125" style="49" bestFit="1" customWidth="1"/>
    <col min="15" max="15" width="20.85546875" style="50" bestFit="1" customWidth="1"/>
    <col min="16" max="16" width="13.5703125" style="47" bestFit="1" customWidth="1"/>
    <col min="17" max="16384" width="8.85546875" style="47"/>
  </cols>
  <sheetData>
    <row r="1" spans="1:15" s="13" customFormat="1" ht="26.85" customHeight="1">
      <c r="A1" s="57" t="s">
        <v>52</v>
      </c>
      <c r="B1" s="57"/>
      <c r="C1" s="57"/>
      <c r="D1" s="57"/>
      <c r="E1" s="57"/>
      <c r="F1" s="57"/>
      <c r="G1" s="57"/>
      <c r="H1" s="57"/>
      <c r="M1" s="33"/>
      <c r="N1" s="33"/>
      <c r="O1" s="34"/>
    </row>
    <row r="2" spans="1:15" s="13" customFormat="1" ht="26.65" customHeight="1">
      <c r="A2" s="35" t="s">
        <v>53</v>
      </c>
      <c r="B2" s="36"/>
      <c r="C2" s="36"/>
      <c r="D2" s="36"/>
      <c r="E2" s="36"/>
      <c r="F2" s="36"/>
      <c r="G2" s="36"/>
      <c r="H2" s="36"/>
      <c r="M2" s="33"/>
      <c r="N2" s="33"/>
      <c r="O2" s="34"/>
    </row>
    <row r="3" spans="1:15" s="13" customFormat="1" ht="10.35" customHeight="1">
      <c r="A3" s="36"/>
      <c r="B3" s="36"/>
      <c r="C3" s="36"/>
      <c r="D3" s="36"/>
      <c r="E3" s="36"/>
      <c r="F3" s="36"/>
      <c r="G3" s="36"/>
      <c r="H3" s="36"/>
      <c r="M3" s="33"/>
      <c r="N3" s="33"/>
      <c r="O3" s="34"/>
    </row>
    <row r="4" spans="1:15" s="13" customFormat="1" ht="15.75">
      <c r="C4" s="12" t="s">
        <v>17</v>
      </c>
      <c r="M4" s="33"/>
      <c r="N4" s="33"/>
      <c r="O4" s="34"/>
    </row>
    <row r="5" spans="1:15" s="13" customFormat="1">
      <c r="C5" s="62" t="s">
        <v>18</v>
      </c>
      <c r="D5" s="62"/>
      <c r="E5" s="62"/>
      <c r="F5" s="62"/>
      <c r="G5" s="62"/>
      <c r="M5" s="33"/>
      <c r="N5" s="33"/>
      <c r="O5" s="34"/>
    </row>
    <row r="6" spans="1:15" s="13" customFormat="1" ht="25.5" customHeight="1">
      <c r="C6" s="14" t="s">
        <v>19</v>
      </c>
      <c r="D6" s="14" t="s">
        <v>20</v>
      </c>
      <c r="E6" s="15" t="s">
        <v>21</v>
      </c>
      <c r="F6" s="15" t="s">
        <v>22</v>
      </c>
      <c r="G6" s="15" t="s">
        <v>23</v>
      </c>
      <c r="J6" s="25"/>
      <c r="M6" s="33"/>
      <c r="N6" s="33"/>
      <c r="O6" s="34"/>
    </row>
    <row r="7" spans="1:15" s="13" customFormat="1" outlineLevel="1">
      <c r="C7" s="16" t="s">
        <v>24</v>
      </c>
      <c r="D7" s="17">
        <f>E21</f>
        <v>392505.74500889645</v>
      </c>
      <c r="E7" s="18">
        <f>D7/$D$37</f>
        <v>0.6214142468947893</v>
      </c>
      <c r="F7" s="19">
        <f>E32</f>
        <v>170122901.54656699</v>
      </c>
      <c r="G7" s="37">
        <f>F7/$D$37</f>
        <v>269.3382099202654</v>
      </c>
      <c r="J7" s="25"/>
      <c r="M7" s="33"/>
      <c r="N7" s="33"/>
      <c r="O7" s="34"/>
    </row>
    <row r="8" spans="1:15" s="13" customFormat="1" outlineLevel="1">
      <c r="C8" s="16" t="s">
        <v>25</v>
      </c>
      <c r="D8" s="17">
        <f>D21</f>
        <v>66206.831886763641</v>
      </c>
      <c r="E8" s="18">
        <f>D8/$D$37</f>
        <v>0.1048185131029627</v>
      </c>
      <c r="F8" s="19">
        <f>D32</f>
        <v>28695881.489649814</v>
      </c>
      <c r="G8" s="37">
        <f>F8/$D$37</f>
        <v>45.431257533488299</v>
      </c>
      <c r="J8" s="25"/>
      <c r="M8" s="33"/>
      <c r="N8" s="33"/>
      <c r="O8" s="34"/>
    </row>
    <row r="9" spans="1:15" s="13" customFormat="1">
      <c r="C9" s="14" t="s">
        <v>26</v>
      </c>
      <c r="D9" s="21">
        <f>SUM(D7:D8)</f>
        <v>458712.57689566008</v>
      </c>
      <c r="E9" s="22">
        <f>SUM(E7:E8)</f>
        <v>0.72623275999775205</v>
      </c>
      <c r="F9" s="23">
        <f>SUM(F7:F8)</f>
        <v>198818783.0362168</v>
      </c>
      <c r="G9" s="39">
        <f>SUM(G7:G8)</f>
        <v>314.76946745375369</v>
      </c>
      <c r="H9" s="24"/>
      <c r="K9" s="25"/>
      <c r="M9" s="33"/>
      <c r="N9" s="33"/>
      <c r="O9" s="34"/>
    </row>
    <row r="10" spans="1:15" s="13" customFormat="1">
      <c r="M10" s="33"/>
      <c r="N10" s="33"/>
      <c r="O10" s="34"/>
    </row>
    <row r="11" spans="1:15" s="13" customFormat="1">
      <c r="M11" s="33"/>
      <c r="N11" s="33"/>
      <c r="O11" s="34"/>
    </row>
    <row r="12" spans="1:15" s="13" customFormat="1">
      <c r="C12" s="63" t="s">
        <v>27</v>
      </c>
      <c r="D12" s="63"/>
      <c r="E12" s="63"/>
      <c r="F12" s="63"/>
      <c r="G12" s="63"/>
      <c r="H12" s="63"/>
      <c r="M12" s="33"/>
      <c r="N12" s="33"/>
      <c r="O12" s="34"/>
    </row>
    <row r="13" spans="1:15" s="13" customFormat="1">
      <c r="C13" s="26" t="s">
        <v>28</v>
      </c>
      <c r="D13" s="26" t="s">
        <v>54</v>
      </c>
      <c r="E13" s="26" t="s">
        <v>24</v>
      </c>
      <c r="F13" s="26" t="s">
        <v>30</v>
      </c>
      <c r="G13" s="26" t="s">
        <v>31</v>
      </c>
      <c r="L13" s="33"/>
      <c r="M13" s="33"/>
      <c r="N13" s="34"/>
    </row>
    <row r="14" spans="1:15" s="13" customFormat="1" outlineLevel="1">
      <c r="C14" s="16" t="s">
        <v>32</v>
      </c>
      <c r="D14" s="42"/>
      <c r="E14" s="17">
        <v>12521.027700520603</v>
      </c>
      <c r="F14" s="17">
        <f t="shared" ref="F14:F20" si="0">SUM(D14:E14)</f>
        <v>12521.027700520603</v>
      </c>
      <c r="G14" s="27">
        <f t="shared" ref="G14:G21" si="1">F14/$F$21</f>
        <v>2.7296020059569166E-2</v>
      </c>
      <c r="J14" s="41"/>
      <c r="K14" s="41"/>
      <c r="L14" s="41"/>
      <c r="M14" s="33"/>
      <c r="N14" s="34"/>
    </row>
    <row r="15" spans="1:15" s="13" customFormat="1" outlineLevel="1">
      <c r="C15" s="16" t="s">
        <v>33</v>
      </c>
      <c r="D15" s="58">
        <v>18814.645080000002</v>
      </c>
      <c r="E15" s="17">
        <v>0</v>
      </c>
      <c r="F15" s="17">
        <f t="shared" si="0"/>
        <v>18814.645080000002</v>
      </c>
      <c r="G15" s="27">
        <f t="shared" si="1"/>
        <v>4.1016196258075621E-2</v>
      </c>
      <c r="J15" s="41"/>
      <c r="K15" s="41"/>
      <c r="L15" s="41"/>
      <c r="M15" s="33"/>
      <c r="N15" s="34"/>
    </row>
    <row r="16" spans="1:15" s="13" customFormat="1" outlineLevel="1">
      <c r="C16" s="16" t="s">
        <v>34</v>
      </c>
      <c r="D16" s="58">
        <v>45406.071674796745</v>
      </c>
      <c r="E16" s="17">
        <v>3963.5492000000004</v>
      </c>
      <c r="F16" s="17">
        <f t="shared" si="0"/>
        <v>49369.620874796747</v>
      </c>
      <c r="G16" s="27">
        <f t="shared" si="1"/>
        <v>0.10762648194410959</v>
      </c>
      <c r="J16" s="41"/>
      <c r="K16" s="41"/>
      <c r="L16" s="41"/>
      <c r="M16" s="33"/>
      <c r="N16" s="34"/>
    </row>
    <row r="17" spans="3:15" s="13" customFormat="1" outlineLevel="1">
      <c r="C17" s="16" t="s">
        <v>35</v>
      </c>
      <c r="D17" s="58"/>
      <c r="E17" s="17">
        <v>80718.023457511808</v>
      </c>
      <c r="F17" s="17">
        <f t="shared" si="0"/>
        <v>80718.023457511808</v>
      </c>
      <c r="G17" s="27">
        <f t="shared" si="1"/>
        <v>0.17596644941320658</v>
      </c>
      <c r="J17" s="41"/>
      <c r="K17" s="41"/>
      <c r="L17" s="41"/>
      <c r="M17" s="33"/>
      <c r="N17" s="34"/>
    </row>
    <row r="18" spans="3:15" s="13" customFormat="1" outlineLevel="1">
      <c r="C18" s="16" t="s">
        <v>36</v>
      </c>
      <c r="D18" s="58"/>
      <c r="E18" s="17">
        <v>24952.834600000002</v>
      </c>
      <c r="F18" s="17">
        <f t="shared" si="0"/>
        <v>24952.834600000002</v>
      </c>
      <c r="G18" s="27">
        <f t="shared" si="1"/>
        <v>5.439753749258075E-2</v>
      </c>
      <c r="J18" s="41"/>
      <c r="K18" s="41"/>
      <c r="L18" s="41"/>
      <c r="M18" s="33"/>
      <c r="N18" s="34"/>
    </row>
    <row r="19" spans="3:15" s="13" customFormat="1" outlineLevel="1">
      <c r="C19" s="16" t="s">
        <v>37</v>
      </c>
      <c r="D19" s="58">
        <v>1986.1151319668977</v>
      </c>
      <c r="E19" s="17">
        <v>98981.715068679594</v>
      </c>
      <c r="F19" s="17">
        <f t="shared" si="0"/>
        <v>100967.83020064649</v>
      </c>
      <c r="G19" s="27">
        <f t="shared" si="1"/>
        <v>0.22011131869099129</v>
      </c>
      <c r="J19" s="41"/>
      <c r="K19" s="41"/>
      <c r="L19" s="41"/>
      <c r="M19" s="33"/>
      <c r="N19" s="34"/>
    </row>
    <row r="20" spans="3:15" s="13" customFormat="1" outlineLevel="1">
      <c r="C20" s="16" t="s">
        <v>38</v>
      </c>
      <c r="D20" s="58"/>
      <c r="E20" s="17">
        <v>171368.59498218447</v>
      </c>
      <c r="F20" s="17">
        <f t="shared" si="0"/>
        <v>171368.59498218447</v>
      </c>
      <c r="G20" s="27">
        <f t="shared" si="1"/>
        <v>0.37358599614146698</v>
      </c>
      <c r="J20" s="41"/>
      <c r="K20" s="41"/>
      <c r="L20" s="41"/>
      <c r="M20" s="33"/>
      <c r="N20" s="34"/>
    </row>
    <row r="21" spans="3:15" s="13" customFormat="1">
      <c r="C21" s="14" t="s">
        <v>26</v>
      </c>
      <c r="D21" s="21">
        <f>SUM(D14:D20)</f>
        <v>66206.831886763641</v>
      </c>
      <c r="E21" s="21">
        <f>SUM(E14:E20)</f>
        <v>392505.74500889645</v>
      </c>
      <c r="F21" s="21">
        <f>SUM(F14:F20)</f>
        <v>458712.57689566014</v>
      </c>
      <c r="G21" s="28">
        <f t="shared" si="1"/>
        <v>1</v>
      </c>
      <c r="I21" s="44"/>
      <c r="J21" s="41"/>
      <c r="K21" s="41"/>
      <c r="L21" s="41"/>
      <c r="M21" s="33"/>
      <c r="N21" s="34"/>
    </row>
    <row r="22" spans="3:15" s="13" customFormat="1">
      <c r="C22" s="29"/>
      <c r="D22" s="43"/>
      <c r="E22" s="29"/>
      <c r="F22" s="29"/>
      <c r="G22" s="29"/>
      <c r="H22" s="29"/>
      <c r="M22" s="33"/>
      <c r="N22" s="33"/>
      <c r="O22" s="34"/>
    </row>
    <row r="23" spans="3:15" s="13" customFormat="1">
      <c r="C23" s="63" t="s">
        <v>39</v>
      </c>
      <c r="D23" s="63"/>
      <c r="E23" s="63"/>
      <c r="F23" s="63"/>
      <c r="G23" s="63"/>
      <c r="H23" s="63"/>
      <c r="M23" s="33"/>
      <c r="N23" s="33"/>
      <c r="O23" s="34"/>
    </row>
    <row r="24" spans="3:15" s="13" customFormat="1">
      <c r="C24" s="26" t="s">
        <v>28</v>
      </c>
      <c r="D24" s="26" t="s">
        <v>25</v>
      </c>
      <c r="E24" s="26" t="s">
        <v>24</v>
      </c>
      <c r="F24" s="26" t="s">
        <v>30</v>
      </c>
      <c r="G24" s="26" t="s">
        <v>31</v>
      </c>
      <c r="L24" s="33"/>
      <c r="M24" s="33"/>
      <c r="N24" s="34"/>
    </row>
    <row r="25" spans="3:15" s="13" customFormat="1" ht="13.35" customHeight="1" outlineLevel="1">
      <c r="C25" s="16" t="s">
        <v>32</v>
      </c>
      <c r="D25" s="19">
        <f>D14*$D$38</f>
        <v>0</v>
      </c>
      <c r="E25" s="19">
        <f>E14*$D$38</f>
        <v>5426961.4899757039</v>
      </c>
      <c r="F25" s="19">
        <f t="shared" ref="F25:F31" si="2">SUM(D25:E25)</f>
        <v>5426961.4899757039</v>
      </c>
      <c r="G25" s="27">
        <f t="shared" ref="G25:G32" si="3">F25/$F$32</f>
        <v>2.729602005956917E-2</v>
      </c>
      <c r="L25" s="33"/>
      <c r="M25" s="33"/>
      <c r="N25" s="34"/>
    </row>
    <row r="26" spans="3:15" s="13" customFormat="1" outlineLevel="1">
      <c r="C26" s="16" t="s">
        <v>33</v>
      </c>
      <c r="D26" s="19">
        <f t="shared" ref="D26:E31" si="4">D15*$D$38</f>
        <v>8154790.2248052247</v>
      </c>
      <c r="E26" s="19">
        <f t="shared" si="4"/>
        <v>0</v>
      </c>
      <c r="F26" s="19">
        <f t="shared" si="2"/>
        <v>8154790.2248052247</v>
      </c>
      <c r="G26" s="27">
        <f t="shared" si="3"/>
        <v>4.1016196258075621E-2</v>
      </c>
      <c r="L26" s="33"/>
      <c r="M26" s="33"/>
      <c r="N26" s="34"/>
    </row>
    <row r="27" spans="3:15" s="13" customFormat="1" outlineLevel="1">
      <c r="C27" s="16" t="s">
        <v>34</v>
      </c>
      <c r="D27" s="19">
        <f t="shared" si="4"/>
        <v>19680253.752649467</v>
      </c>
      <c r="E27" s="19">
        <f t="shared" si="4"/>
        <v>1717912.4099477602</v>
      </c>
      <c r="F27" s="19">
        <f t="shared" si="2"/>
        <v>21398166.162597228</v>
      </c>
      <c r="G27" s="27">
        <f t="shared" si="3"/>
        <v>0.10762648194410958</v>
      </c>
      <c r="L27" s="33"/>
      <c r="M27" s="33"/>
      <c r="N27" s="34"/>
    </row>
    <row r="28" spans="3:15" s="13" customFormat="1" outlineLevel="1">
      <c r="C28" s="16" t="s">
        <v>35</v>
      </c>
      <c r="D28" s="19">
        <f t="shared" si="4"/>
        <v>0</v>
      </c>
      <c r="E28" s="19">
        <f t="shared" si="4"/>
        <v>34985435.327537738</v>
      </c>
      <c r="F28" s="19">
        <f t="shared" si="2"/>
        <v>34985435.327537738</v>
      </c>
      <c r="G28" s="27">
        <f t="shared" si="3"/>
        <v>0.17596644941320658</v>
      </c>
      <c r="L28" s="33"/>
      <c r="M28" s="33"/>
      <c r="N28" s="34"/>
    </row>
    <row r="29" spans="3:15" s="13" customFormat="1" outlineLevel="1">
      <c r="C29" s="16" t="s">
        <v>36</v>
      </c>
      <c r="D29" s="19">
        <f t="shared" si="4"/>
        <v>0</v>
      </c>
      <c r="E29" s="19">
        <f t="shared" si="4"/>
        <v>10815252.204441881</v>
      </c>
      <c r="F29" s="19">
        <f t="shared" si="2"/>
        <v>10815252.204441881</v>
      </c>
      <c r="G29" s="27">
        <f t="shared" si="3"/>
        <v>5.439753749258075E-2</v>
      </c>
      <c r="L29" s="33"/>
      <c r="M29" s="33"/>
      <c r="N29" s="34"/>
    </row>
    <row r="30" spans="3:15" s="13" customFormat="1" outlineLevel="1">
      <c r="C30" s="16" t="s">
        <v>37</v>
      </c>
      <c r="D30" s="19">
        <f t="shared" si="4"/>
        <v>860837.51219512208</v>
      </c>
      <c r="E30" s="19">
        <f t="shared" si="4"/>
        <v>42901427.002444647</v>
      </c>
      <c r="F30" s="19">
        <f t="shared" si="2"/>
        <v>43762264.514639772</v>
      </c>
      <c r="G30" s="27">
        <f t="shared" si="3"/>
        <v>0.22011131869099132</v>
      </c>
      <c r="L30" s="33"/>
      <c r="M30" s="33"/>
      <c r="N30" s="34"/>
    </row>
    <row r="31" spans="3:15" s="13" customFormat="1" outlineLevel="1">
      <c r="C31" s="16" t="s">
        <v>38</v>
      </c>
      <c r="D31" s="19">
        <f t="shared" si="4"/>
        <v>0</v>
      </c>
      <c r="E31" s="19">
        <f t="shared" si="4"/>
        <v>74275913.112219259</v>
      </c>
      <c r="F31" s="19">
        <f t="shared" si="2"/>
        <v>74275913.112219259</v>
      </c>
      <c r="G31" s="27">
        <f t="shared" si="3"/>
        <v>0.37358599614146704</v>
      </c>
      <c r="L31" s="33"/>
      <c r="M31" s="33"/>
      <c r="N31" s="34"/>
    </row>
    <row r="32" spans="3:15" s="13" customFormat="1">
      <c r="C32" s="14" t="s">
        <v>30</v>
      </c>
      <c r="D32" s="23">
        <f>SUM(D25:D31)</f>
        <v>28695881.489649814</v>
      </c>
      <c r="E32" s="23">
        <f>SUM(E25:E31)</f>
        <v>170122901.54656699</v>
      </c>
      <c r="F32" s="23">
        <f>SUM(F25:F31)</f>
        <v>198818783.0362168</v>
      </c>
      <c r="G32" s="28">
        <f t="shared" si="3"/>
        <v>1</v>
      </c>
      <c r="L32" s="33"/>
      <c r="M32" s="33"/>
      <c r="N32" s="34"/>
    </row>
    <row r="33" spans="3:15" s="13" customFormat="1">
      <c r="M33" s="33"/>
      <c r="N33" s="33"/>
      <c r="O33" s="34"/>
    </row>
    <row r="34" spans="3:15" s="13" customFormat="1">
      <c r="M34" s="33"/>
      <c r="N34" s="33"/>
      <c r="O34" s="34"/>
    </row>
    <row r="35" spans="3:15" s="13" customFormat="1">
      <c r="M35" s="33"/>
      <c r="N35" s="33"/>
      <c r="O35" s="34"/>
    </row>
    <row r="36" spans="3:15" s="13" customFormat="1" ht="15.75">
      <c r="C36" s="12" t="s">
        <v>40</v>
      </c>
      <c r="M36" s="33"/>
      <c r="N36" s="33"/>
      <c r="O36" s="34"/>
    </row>
    <row r="37" spans="3:15" s="13" customFormat="1">
      <c r="C37" s="16" t="s">
        <v>41</v>
      </c>
      <c r="D37" s="30">
        <f>519980+111653</f>
        <v>631633</v>
      </c>
      <c r="M37" s="33"/>
      <c r="N37" s="33"/>
      <c r="O37" s="34"/>
    </row>
    <row r="38" spans="3:15" s="13" customFormat="1">
      <c r="C38" s="16" t="s">
        <v>42</v>
      </c>
      <c r="D38" s="16">
        <v>433.42779999999999</v>
      </c>
      <c r="M38" s="33"/>
      <c r="N38" s="33"/>
      <c r="O38" s="34"/>
    </row>
    <row r="39" spans="3:15" s="13" customFormat="1">
      <c r="F39" s="46"/>
      <c r="M39" s="33"/>
      <c r="N39" s="33"/>
      <c r="O39" s="34"/>
    </row>
    <row r="40" spans="3:15" s="13" customFormat="1">
      <c r="M40" s="33"/>
      <c r="N40" s="33"/>
      <c r="O40" s="34"/>
    </row>
    <row r="41" spans="3:15">
      <c r="K41" s="48"/>
    </row>
    <row r="42" spans="3:15">
      <c r="K42" s="48"/>
      <c r="L42" s="48"/>
    </row>
    <row r="43" spans="3:15">
      <c r="M43" s="56"/>
    </row>
    <row r="44" spans="3:15">
      <c r="L44" s="48"/>
    </row>
  </sheetData>
  <mergeCells count="3">
    <mergeCell ref="C5:G5"/>
    <mergeCell ref="C12:H12"/>
    <mergeCell ref="C23:H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workbookViewId="0">
      <selection activeCell="E19" sqref="E19"/>
    </sheetView>
  </sheetViews>
  <sheetFormatPr defaultColWidth="9" defaultRowHeight="15" outlineLevelRow="1" outlineLevelCol="2"/>
  <cols>
    <col min="1" max="1" width="9" style="47"/>
    <col min="2" max="2" width="11" style="47" customWidth="1"/>
    <col min="3" max="3" width="33" style="47" customWidth="1" outlineLevel="1"/>
    <col min="4" max="4" width="15" style="47" bestFit="1" customWidth="1" outlineLevel="2"/>
    <col min="5" max="5" width="15.85546875" style="47" bestFit="1" customWidth="1" outlineLevel="2"/>
    <col min="6" max="6" width="17" style="47" bestFit="1" customWidth="1" outlineLevel="2"/>
    <col min="7" max="7" width="14" style="47" bestFit="1" customWidth="1" outlineLevel="1"/>
    <col min="8" max="8" width="8" style="47" customWidth="1" outlineLevel="2"/>
    <col min="9" max="9" width="9.42578125" style="47" bestFit="1" customWidth="1" outlineLevel="2"/>
    <col min="10" max="10" width="20.140625" style="47" bestFit="1" customWidth="1" outlineLevel="2"/>
    <col min="11" max="11" width="18" style="47" customWidth="1" outlineLevel="2"/>
    <col min="12" max="12" width="15.140625" style="47" customWidth="1" outlineLevel="1"/>
    <col min="13" max="13" width="13" style="49" bestFit="1" customWidth="1" outlineLevel="1"/>
    <col min="14" max="14" width="11.5703125" style="49" bestFit="1" customWidth="1"/>
    <col min="15" max="15" width="21" style="50" bestFit="1" customWidth="1"/>
    <col min="16" max="16" width="13.5703125" style="47" bestFit="1" customWidth="1"/>
    <col min="17" max="16384" width="9" style="47"/>
  </cols>
  <sheetData>
    <row r="1" spans="1:15" s="13" customFormat="1" ht="26.85" customHeight="1">
      <c r="A1" s="59" t="s">
        <v>55</v>
      </c>
      <c r="B1" s="59"/>
      <c r="C1" s="59"/>
      <c r="D1" s="59"/>
      <c r="E1" s="59"/>
      <c r="F1" s="59"/>
      <c r="G1" s="59"/>
      <c r="H1" s="59"/>
      <c r="M1" s="33"/>
      <c r="N1" s="33"/>
      <c r="O1" s="34"/>
    </row>
    <row r="2" spans="1:15" s="13" customFormat="1" ht="26.65" customHeight="1">
      <c r="A2" s="35" t="s">
        <v>56</v>
      </c>
      <c r="B2" s="36"/>
      <c r="C2" s="36"/>
      <c r="D2" s="36"/>
      <c r="E2" s="36"/>
      <c r="F2" s="36"/>
      <c r="G2" s="36"/>
      <c r="H2" s="36"/>
      <c r="M2" s="33"/>
      <c r="N2" s="33"/>
      <c r="O2" s="34"/>
    </row>
    <row r="3" spans="1:15" s="13" customFormat="1" ht="10.15" customHeight="1">
      <c r="A3" s="36"/>
      <c r="B3" s="36"/>
      <c r="C3" s="36"/>
      <c r="D3" s="36"/>
      <c r="E3" s="36"/>
      <c r="F3" s="36"/>
      <c r="G3" s="36"/>
      <c r="H3" s="36"/>
      <c r="M3" s="33"/>
      <c r="N3" s="33"/>
      <c r="O3" s="34"/>
    </row>
    <row r="4" spans="1:15" s="13" customFormat="1" ht="15.75">
      <c r="C4" s="12" t="s">
        <v>17</v>
      </c>
      <c r="M4" s="33"/>
      <c r="N4" s="33"/>
      <c r="O4" s="34"/>
    </row>
    <row r="5" spans="1:15" s="13" customFormat="1">
      <c r="C5" s="62" t="s">
        <v>18</v>
      </c>
      <c r="D5" s="62"/>
      <c r="E5" s="62"/>
      <c r="F5" s="62"/>
      <c r="G5" s="62"/>
      <c r="M5" s="33"/>
      <c r="N5" s="33"/>
      <c r="O5" s="34"/>
    </row>
    <row r="6" spans="1:15" s="13" customFormat="1" ht="25.5" customHeight="1">
      <c r="C6" s="14" t="s">
        <v>19</v>
      </c>
      <c r="D6" s="14" t="s">
        <v>20</v>
      </c>
      <c r="E6" s="15" t="s">
        <v>21</v>
      </c>
      <c r="F6" s="15" t="s">
        <v>22</v>
      </c>
      <c r="G6" s="15" t="s">
        <v>23</v>
      </c>
      <c r="J6" s="25"/>
      <c r="M6" s="33"/>
      <c r="N6" s="33"/>
      <c r="O6" s="34"/>
    </row>
    <row r="7" spans="1:15" s="13" customFormat="1" outlineLevel="1">
      <c r="C7" s="16" t="s">
        <v>24</v>
      </c>
      <c r="D7" s="17">
        <f>E21</f>
        <v>578950.31107679917</v>
      </c>
      <c r="E7" s="18">
        <f>D7/$D$37</f>
        <v>0.77334742719931926</v>
      </c>
      <c r="F7" s="37">
        <f>E32</f>
        <v>250933159.63933268</v>
      </c>
      <c r="G7" s="37">
        <f>F7/$D$37</f>
        <v>335.19027400666107</v>
      </c>
      <c r="J7" s="25"/>
      <c r="M7" s="33"/>
      <c r="N7" s="33"/>
      <c r="O7" s="34"/>
    </row>
    <row r="8" spans="1:15" s="13" customFormat="1" outlineLevel="1">
      <c r="C8" s="16" t="s">
        <v>25</v>
      </c>
      <c r="D8" s="17">
        <f>D21</f>
        <v>29945.16</v>
      </c>
      <c r="E8" s="18">
        <f>D8/$D$37</f>
        <v>0.04</v>
      </c>
      <c r="F8" s="37">
        <f>D32</f>
        <v>12979064.819448</v>
      </c>
      <c r="G8" s="37">
        <f>F8/$D$37</f>
        <v>17.337112000000001</v>
      </c>
      <c r="J8" s="25"/>
      <c r="M8" s="33"/>
      <c r="N8" s="33"/>
      <c r="O8" s="34"/>
    </row>
    <row r="9" spans="1:15" s="13" customFormat="1">
      <c r="C9" s="14" t="s">
        <v>26</v>
      </c>
      <c r="D9" s="21">
        <f>SUM(D7:D8)</f>
        <v>608895.47107679921</v>
      </c>
      <c r="E9" s="22">
        <f>SUM(E7:E8)</f>
        <v>0.81334742719931929</v>
      </c>
      <c r="F9" s="39">
        <f>SUM(F7:F8)</f>
        <v>263912224.45878068</v>
      </c>
      <c r="G9" s="39">
        <f>SUM(G7:G8)</f>
        <v>352.52738600666106</v>
      </c>
      <c r="H9" s="24"/>
      <c r="K9" s="25"/>
      <c r="M9" s="33"/>
      <c r="N9" s="33"/>
      <c r="O9" s="34"/>
    </row>
    <row r="10" spans="1:15" s="13" customFormat="1">
      <c r="M10" s="33"/>
      <c r="N10" s="33"/>
      <c r="O10" s="34"/>
    </row>
    <row r="11" spans="1:15" s="13" customFormat="1">
      <c r="M11" s="33"/>
      <c r="N11" s="33"/>
      <c r="O11" s="34"/>
    </row>
    <row r="12" spans="1:15" s="13" customFormat="1">
      <c r="C12" s="63" t="s">
        <v>27</v>
      </c>
      <c r="D12" s="63"/>
      <c r="E12" s="63"/>
      <c r="F12" s="63"/>
      <c r="G12" s="63"/>
      <c r="H12" s="63"/>
      <c r="M12" s="33"/>
      <c r="N12" s="33"/>
      <c r="O12" s="34"/>
    </row>
    <row r="13" spans="1:15" s="13" customFormat="1">
      <c r="C13" s="26" t="s">
        <v>28</v>
      </c>
      <c r="D13" s="26" t="s">
        <v>45</v>
      </c>
      <c r="E13" s="26" t="s">
        <v>24</v>
      </c>
      <c r="F13" s="26" t="s">
        <v>30</v>
      </c>
      <c r="G13" s="26" t="s">
        <v>31</v>
      </c>
      <c r="L13" s="33"/>
      <c r="M13" s="33"/>
      <c r="N13" s="34"/>
    </row>
    <row r="14" spans="1:15" s="13" customFormat="1" outlineLevel="1">
      <c r="C14" s="16" t="s">
        <v>32</v>
      </c>
      <c r="D14" s="17"/>
      <c r="E14" s="17">
        <v>14922.471172095002</v>
      </c>
      <c r="F14" s="17">
        <f t="shared" ref="F14:F20" si="0">SUM(D14:E14)</f>
        <v>14922.471172095002</v>
      </c>
      <c r="G14" s="27">
        <f t="shared" ref="G14:G21" si="1">F14/$F$21</f>
        <v>2.450744319990656E-2</v>
      </c>
      <c r="J14" s="41"/>
      <c r="K14" s="41"/>
      <c r="L14" s="41"/>
      <c r="M14" s="33"/>
      <c r="N14" s="34"/>
    </row>
    <row r="15" spans="1:15" s="13" customFormat="1" outlineLevel="1">
      <c r="C15" s="16" t="s">
        <v>33</v>
      </c>
      <c r="D15" s="20"/>
      <c r="E15" s="20">
        <v>34493.515979999996</v>
      </c>
      <c r="F15" s="17">
        <f t="shared" si="0"/>
        <v>34493.515979999996</v>
      </c>
      <c r="G15" s="27">
        <f t="shared" si="1"/>
        <v>5.6649322615259491E-2</v>
      </c>
      <c r="J15" s="41"/>
      <c r="K15" s="41"/>
      <c r="L15" s="41"/>
      <c r="M15" s="33"/>
      <c r="N15" s="34"/>
    </row>
    <row r="16" spans="1:15" s="13" customFormat="1" outlineLevel="1">
      <c r="C16" s="16" t="s">
        <v>34</v>
      </c>
      <c r="D16" s="58">
        <v>29945.16</v>
      </c>
      <c r="E16" s="17">
        <v>2551.1810186437997</v>
      </c>
      <c r="F16" s="17">
        <f t="shared" si="0"/>
        <v>32496.341018643798</v>
      </c>
      <c r="G16" s="27">
        <f t="shared" si="1"/>
        <v>5.3369326201713661E-2</v>
      </c>
      <c r="J16" s="41"/>
      <c r="K16" s="41"/>
      <c r="L16" s="41"/>
      <c r="M16" s="33"/>
      <c r="N16" s="34"/>
    </row>
    <row r="17" spans="3:15" s="13" customFormat="1" outlineLevel="1">
      <c r="C17" s="16" t="s">
        <v>35</v>
      </c>
      <c r="D17" s="20"/>
      <c r="E17" s="17">
        <v>198904.3236660742</v>
      </c>
      <c r="F17" s="17">
        <f t="shared" si="0"/>
        <v>198904.3236660742</v>
      </c>
      <c r="G17" s="27">
        <f t="shared" si="1"/>
        <v>0.32666415356041739</v>
      </c>
      <c r="J17" s="41"/>
      <c r="K17" s="41"/>
      <c r="L17" s="41"/>
      <c r="M17" s="33"/>
      <c r="N17" s="34"/>
    </row>
    <row r="18" spans="3:15" s="13" customFormat="1" outlineLevel="1">
      <c r="C18" s="16" t="s">
        <v>36</v>
      </c>
      <c r="D18" s="20"/>
      <c r="E18" s="17">
        <v>7254.6111975924005</v>
      </c>
      <c r="F18" s="17">
        <f t="shared" si="0"/>
        <v>7254.6111975924005</v>
      </c>
      <c r="G18" s="27">
        <f t="shared" si="1"/>
        <v>1.1914378644930645E-2</v>
      </c>
      <c r="J18" s="41"/>
      <c r="K18" s="41"/>
      <c r="L18" s="41"/>
      <c r="M18" s="33"/>
      <c r="N18" s="34"/>
    </row>
    <row r="19" spans="3:15" s="13" customFormat="1" outlineLevel="1">
      <c r="C19" s="16" t="s">
        <v>37</v>
      </c>
      <c r="D19" s="20"/>
      <c r="E19" s="17">
        <v>121880.68379985981</v>
      </c>
      <c r="F19" s="17">
        <f t="shared" si="0"/>
        <v>121880.68379985981</v>
      </c>
      <c r="G19" s="27">
        <f t="shared" si="1"/>
        <v>0.2001668424045269</v>
      </c>
      <c r="J19" s="41"/>
      <c r="K19" s="41"/>
      <c r="L19" s="41"/>
      <c r="M19" s="33"/>
      <c r="N19" s="34"/>
    </row>
    <row r="20" spans="3:15" s="13" customFormat="1" outlineLevel="1">
      <c r="C20" s="16" t="s">
        <v>38</v>
      </c>
      <c r="D20" s="20"/>
      <c r="E20" s="17">
        <v>198943.52424253392</v>
      </c>
      <c r="F20" s="17">
        <f t="shared" si="0"/>
        <v>198943.52424253392</v>
      </c>
      <c r="G20" s="27">
        <f t="shared" si="1"/>
        <v>0.32672853337324537</v>
      </c>
      <c r="J20" s="41"/>
      <c r="K20" s="41"/>
      <c r="L20" s="41"/>
      <c r="M20" s="33"/>
      <c r="N20" s="34"/>
    </row>
    <row r="21" spans="3:15" s="13" customFormat="1">
      <c r="C21" s="14" t="s">
        <v>26</v>
      </c>
      <c r="D21" s="21">
        <f>SUM(D14:D20)</f>
        <v>29945.16</v>
      </c>
      <c r="E21" s="21">
        <f>SUM(E14:E20)</f>
        <v>578950.31107679917</v>
      </c>
      <c r="F21" s="21">
        <f>SUM(F14:F20)</f>
        <v>608895.47107679909</v>
      </c>
      <c r="G21" s="28">
        <f t="shared" si="1"/>
        <v>1</v>
      </c>
      <c r="J21" s="41"/>
      <c r="K21" s="41"/>
      <c r="L21" s="41"/>
      <c r="M21" s="33"/>
      <c r="N21" s="34"/>
    </row>
    <row r="22" spans="3:15" s="13" customFormat="1">
      <c r="C22" s="29"/>
      <c r="D22" s="29"/>
      <c r="E22" s="29"/>
      <c r="F22" s="29"/>
      <c r="G22" s="29"/>
      <c r="H22" s="29"/>
      <c r="J22" s="44"/>
      <c r="M22" s="33"/>
      <c r="N22" s="33"/>
      <c r="O22" s="34"/>
    </row>
    <row r="23" spans="3:15" s="13" customFormat="1">
      <c r="C23" s="63" t="s">
        <v>39</v>
      </c>
      <c r="D23" s="63"/>
      <c r="E23" s="63"/>
      <c r="F23" s="63"/>
      <c r="G23" s="63"/>
      <c r="H23" s="63"/>
      <c r="M23" s="33"/>
      <c r="N23" s="33"/>
      <c r="O23" s="34"/>
    </row>
    <row r="24" spans="3:15" s="13" customFormat="1">
      <c r="C24" s="26" t="s">
        <v>28</v>
      </c>
      <c r="D24" s="26" t="s">
        <v>25</v>
      </c>
      <c r="E24" s="26" t="s">
        <v>24</v>
      </c>
      <c r="F24" s="26" t="s">
        <v>30</v>
      </c>
      <c r="G24" s="26" t="s">
        <v>31</v>
      </c>
      <c r="L24" s="33"/>
      <c r="M24" s="33"/>
      <c r="N24" s="34"/>
    </row>
    <row r="25" spans="3:15" s="13" customFormat="1" ht="15.4" customHeight="1" outlineLevel="1">
      <c r="C25" s="16" t="s">
        <v>32</v>
      </c>
      <c r="D25" s="37">
        <f>D14*$D$38</f>
        <v>0</v>
      </c>
      <c r="E25" s="37">
        <f>E14*$D$38</f>
        <v>6467813.850684558</v>
      </c>
      <c r="F25" s="37">
        <f t="shared" ref="F25:F31" si="2">SUM(D25:E25)</f>
        <v>6467813.850684558</v>
      </c>
      <c r="G25" s="27">
        <f t="shared" ref="G25:G32" si="3">F25/$F$32</f>
        <v>2.450744319990656E-2</v>
      </c>
      <c r="L25" s="33"/>
      <c r="M25" s="33"/>
      <c r="N25" s="34"/>
    </row>
    <row r="26" spans="3:15" s="13" customFormat="1" outlineLevel="1">
      <c r="C26" s="16" t="s">
        <v>33</v>
      </c>
      <c r="D26" s="37">
        <f t="shared" ref="D26:E31" si="4">D15*$D$38</f>
        <v>0</v>
      </c>
      <c r="E26" s="37">
        <f t="shared" si="4"/>
        <v>14950448.745476242</v>
      </c>
      <c r="F26" s="37">
        <f t="shared" si="2"/>
        <v>14950448.745476242</v>
      </c>
      <c r="G26" s="27">
        <f t="shared" si="3"/>
        <v>5.6649322615259484E-2</v>
      </c>
      <c r="L26" s="33"/>
      <c r="M26" s="33"/>
      <c r="N26" s="34"/>
    </row>
    <row r="27" spans="3:15" s="13" customFormat="1" outlineLevel="1">
      <c r="C27" s="16" t="s">
        <v>34</v>
      </c>
      <c r="D27" s="37">
        <f t="shared" si="4"/>
        <v>12979064.819448</v>
      </c>
      <c r="E27" s="37">
        <f t="shared" si="4"/>
        <v>1105752.776312541</v>
      </c>
      <c r="F27" s="37">
        <f t="shared" si="2"/>
        <v>14084817.595760541</v>
      </c>
      <c r="G27" s="27">
        <f t="shared" si="3"/>
        <v>5.3369326201713661E-2</v>
      </c>
      <c r="L27" s="33"/>
      <c r="M27" s="33"/>
      <c r="N27" s="34"/>
    </row>
    <row r="28" spans="3:15" s="13" customFormat="1" outlineLevel="1">
      <c r="C28" s="16" t="s">
        <v>35</v>
      </c>
      <c r="D28" s="37">
        <f t="shared" si="4"/>
        <v>0</v>
      </c>
      <c r="E28" s="37">
        <f t="shared" si="4"/>
        <v>86210663.417074472</v>
      </c>
      <c r="F28" s="37">
        <f t="shared" si="2"/>
        <v>86210663.417074472</v>
      </c>
      <c r="G28" s="27">
        <f t="shared" si="3"/>
        <v>0.32666415356041739</v>
      </c>
      <c r="L28" s="33"/>
      <c r="M28" s="33"/>
      <c r="N28" s="34"/>
    </row>
    <row r="29" spans="3:15" s="13" customFormat="1" outlineLevel="1">
      <c r="C29" s="16" t="s">
        <v>36</v>
      </c>
      <c r="D29" s="37">
        <f t="shared" si="4"/>
        <v>0</v>
      </c>
      <c r="E29" s="37">
        <f t="shared" si="4"/>
        <v>3144350.1712278393</v>
      </c>
      <c r="F29" s="37">
        <f t="shared" si="2"/>
        <v>3144350.1712278393</v>
      </c>
      <c r="G29" s="27">
        <f t="shared" si="3"/>
        <v>1.1914378644930643E-2</v>
      </c>
      <c r="L29" s="33"/>
      <c r="M29" s="33"/>
      <c r="N29" s="34"/>
    </row>
    <row r="30" spans="3:15" s="13" customFormat="1" outlineLevel="1">
      <c r="C30" s="16" t="s">
        <v>37</v>
      </c>
      <c r="D30" s="37">
        <f t="shared" si="4"/>
        <v>0</v>
      </c>
      <c r="E30" s="37">
        <f t="shared" si="4"/>
        <v>52826476.641868874</v>
      </c>
      <c r="F30" s="37">
        <f t="shared" si="2"/>
        <v>52826476.641868874</v>
      </c>
      <c r="G30" s="27">
        <f t="shared" si="3"/>
        <v>0.20016684240452687</v>
      </c>
      <c r="L30" s="33"/>
      <c r="M30" s="33"/>
      <c r="N30" s="34"/>
    </row>
    <row r="31" spans="3:15" s="13" customFormat="1" outlineLevel="1">
      <c r="C31" s="16" t="s">
        <v>38</v>
      </c>
      <c r="D31" s="37">
        <f t="shared" si="4"/>
        <v>0</v>
      </c>
      <c r="E31" s="37">
        <f t="shared" si="4"/>
        <v>86227654.036688149</v>
      </c>
      <c r="F31" s="37">
        <f t="shared" si="2"/>
        <v>86227654.036688149</v>
      </c>
      <c r="G31" s="27">
        <f t="shared" si="3"/>
        <v>0.32672853337324537</v>
      </c>
      <c r="L31" s="33"/>
      <c r="M31" s="33"/>
      <c r="N31" s="34"/>
    </row>
    <row r="32" spans="3:15" s="13" customFormat="1">
      <c r="C32" s="14" t="s">
        <v>30</v>
      </c>
      <c r="D32" s="39">
        <f>SUM(D25:D31)</f>
        <v>12979064.819448</v>
      </c>
      <c r="E32" s="39">
        <f>SUM(E25:E31)</f>
        <v>250933159.63933268</v>
      </c>
      <c r="F32" s="39">
        <f>SUM(F25:F31)</f>
        <v>263912224.45878068</v>
      </c>
      <c r="G32" s="28">
        <f t="shared" si="3"/>
        <v>1</v>
      </c>
      <c r="L32" s="33"/>
      <c r="M32" s="33"/>
      <c r="N32" s="34"/>
    </row>
    <row r="33" spans="3:15" s="13" customFormat="1">
      <c r="M33" s="33"/>
      <c r="N33" s="33"/>
      <c r="O33" s="34"/>
    </row>
    <row r="34" spans="3:15" s="13" customFormat="1">
      <c r="M34" s="33"/>
      <c r="N34" s="33"/>
      <c r="O34" s="34"/>
    </row>
    <row r="35" spans="3:15" s="13" customFormat="1">
      <c r="M35" s="33"/>
      <c r="N35" s="33"/>
      <c r="O35" s="34"/>
    </row>
    <row r="36" spans="3:15" s="13" customFormat="1" ht="15.75">
      <c r="C36" s="12" t="s">
        <v>40</v>
      </c>
      <c r="M36" s="33"/>
      <c r="N36" s="33"/>
      <c r="O36" s="34"/>
    </row>
    <row r="37" spans="3:15" s="13" customFormat="1">
      <c r="C37" s="16" t="s">
        <v>41</v>
      </c>
      <c r="D37" s="60">
        <v>748629</v>
      </c>
      <c r="M37" s="33"/>
      <c r="N37" s="33"/>
      <c r="O37" s="34"/>
    </row>
    <row r="38" spans="3:15" s="13" customFormat="1">
      <c r="C38" s="16" t="s">
        <v>42</v>
      </c>
      <c r="D38" s="31">
        <v>433.42779999999999</v>
      </c>
      <c r="M38" s="33"/>
      <c r="N38" s="33"/>
      <c r="O38" s="34"/>
    </row>
    <row r="39" spans="3:15" s="13" customFormat="1">
      <c r="F39" s="46"/>
      <c r="M39" s="33"/>
      <c r="N39" s="33"/>
      <c r="O39" s="34"/>
    </row>
    <row r="40" spans="3:15" s="13" customFormat="1">
      <c r="M40" s="33"/>
      <c r="N40" s="33"/>
      <c r="O40" s="34"/>
    </row>
    <row r="41" spans="3:15">
      <c r="K41" s="48"/>
    </row>
    <row r="42" spans="3:15">
      <c r="K42" s="48"/>
      <c r="L42" s="48"/>
    </row>
    <row r="43" spans="3:15">
      <c r="M43" s="56"/>
    </row>
    <row r="44" spans="3:15">
      <c r="L44" s="48"/>
    </row>
  </sheetData>
  <mergeCells count="3">
    <mergeCell ref="C5:G5"/>
    <mergeCell ref="C12:H12"/>
    <mergeCell ref="C23:H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workbookViewId="0">
      <selection activeCell="E17" sqref="E17"/>
    </sheetView>
  </sheetViews>
  <sheetFormatPr defaultColWidth="9" defaultRowHeight="15" outlineLevelRow="1" outlineLevelCol="2"/>
  <cols>
    <col min="1" max="1" width="9" style="47"/>
    <col min="2" max="2" width="11" style="47" customWidth="1"/>
    <col min="3" max="3" width="33" style="47" customWidth="1" outlineLevel="1"/>
    <col min="4" max="4" width="15" style="47" bestFit="1" customWidth="1" outlineLevel="2"/>
    <col min="5" max="5" width="15.85546875" style="47" bestFit="1" customWidth="1" outlineLevel="2"/>
    <col min="6" max="6" width="17" style="47" bestFit="1" customWidth="1" outlineLevel="2"/>
    <col min="7" max="7" width="14" style="47" bestFit="1" customWidth="1" outlineLevel="1"/>
    <col min="8" max="8" width="8" style="47" customWidth="1" outlineLevel="2"/>
    <col min="9" max="9" width="9.42578125" style="47" bestFit="1" customWidth="1" outlineLevel="2"/>
    <col min="10" max="10" width="20.140625" style="47" bestFit="1" customWidth="1" outlineLevel="2"/>
    <col min="11" max="11" width="18" style="47" customWidth="1" outlineLevel="2"/>
    <col min="12" max="12" width="15.140625" style="47" customWidth="1" outlineLevel="1"/>
    <col min="13" max="13" width="13" style="49" bestFit="1" customWidth="1" outlineLevel="1"/>
    <col min="14" max="14" width="11.5703125" style="49" bestFit="1" customWidth="1"/>
    <col min="15" max="15" width="21" style="50" bestFit="1" customWidth="1"/>
    <col min="16" max="16" width="13.5703125" style="47" bestFit="1" customWidth="1"/>
    <col min="17" max="16384" width="9" style="47"/>
  </cols>
  <sheetData>
    <row r="1" spans="1:15" s="13" customFormat="1" ht="26.85" customHeight="1">
      <c r="A1" s="61" t="s">
        <v>57</v>
      </c>
      <c r="B1" s="61"/>
      <c r="C1" s="61"/>
      <c r="D1" s="61"/>
      <c r="E1" s="61"/>
      <c r="F1" s="61"/>
      <c r="G1" s="61"/>
      <c r="H1" s="61"/>
      <c r="M1" s="33"/>
      <c r="N1" s="33"/>
      <c r="O1" s="34"/>
    </row>
    <row r="2" spans="1:15" s="13" customFormat="1" ht="26.65" customHeight="1">
      <c r="A2" s="35" t="s">
        <v>56</v>
      </c>
      <c r="B2" s="36"/>
      <c r="C2" s="36"/>
      <c r="D2" s="36"/>
      <c r="E2" s="36"/>
      <c r="F2" s="36"/>
      <c r="G2" s="36"/>
      <c r="H2" s="36"/>
      <c r="M2" s="33"/>
      <c r="N2" s="33"/>
      <c r="O2" s="34"/>
    </row>
    <row r="3" spans="1:15" s="13" customFormat="1" ht="10.35" customHeight="1">
      <c r="A3" s="36"/>
      <c r="B3" s="36"/>
      <c r="C3" s="36"/>
      <c r="D3" s="36"/>
      <c r="E3" s="36"/>
      <c r="F3" s="36"/>
      <c r="G3" s="36"/>
      <c r="H3" s="36"/>
      <c r="M3" s="33"/>
      <c r="N3" s="33"/>
      <c r="O3" s="34"/>
    </row>
    <row r="4" spans="1:15" s="13" customFormat="1" ht="15.75">
      <c r="C4" s="12" t="s">
        <v>17</v>
      </c>
      <c r="M4" s="33"/>
      <c r="N4" s="33"/>
      <c r="O4" s="34"/>
    </row>
    <row r="5" spans="1:15" s="13" customFormat="1">
      <c r="C5" s="62" t="s">
        <v>18</v>
      </c>
      <c r="D5" s="62"/>
      <c r="E5" s="62"/>
      <c r="F5" s="62"/>
      <c r="G5" s="62"/>
      <c r="M5" s="33"/>
      <c r="N5" s="33"/>
      <c r="O5" s="34"/>
    </row>
    <row r="6" spans="1:15" s="13" customFormat="1" ht="25.9" customHeight="1">
      <c r="C6" s="14" t="s">
        <v>19</v>
      </c>
      <c r="D6" s="14" t="s">
        <v>20</v>
      </c>
      <c r="E6" s="15" t="s">
        <v>21</v>
      </c>
      <c r="F6" s="15" t="s">
        <v>22</v>
      </c>
      <c r="G6" s="15" t="s">
        <v>23</v>
      </c>
      <c r="J6" s="25"/>
      <c r="M6" s="33"/>
      <c r="N6" s="33"/>
      <c r="O6" s="34"/>
    </row>
    <row r="7" spans="1:15" s="13" customFormat="1" outlineLevel="1">
      <c r="C7" s="16" t="s">
        <v>24</v>
      </c>
      <c r="D7" s="17">
        <f>E21</f>
        <v>383397.97156356554</v>
      </c>
      <c r="E7" s="18">
        <f>D7/$D$37</f>
        <v>2.3002314136452653</v>
      </c>
      <c r="F7" s="37">
        <f>E32</f>
        <v>166175339.33925879</v>
      </c>
      <c r="G7" s="37">
        <f>F7/$D$37</f>
        <v>996.98424110715746</v>
      </c>
      <c r="J7" s="25"/>
      <c r="M7" s="33"/>
      <c r="N7" s="33"/>
      <c r="O7" s="34"/>
    </row>
    <row r="8" spans="1:15" s="13" customFormat="1" outlineLevel="1">
      <c r="C8" s="16" t="s">
        <v>25</v>
      </c>
      <c r="D8" s="17">
        <f>D21</f>
        <v>6667.12</v>
      </c>
      <c r="E8" s="18">
        <f>D8/$D$37</f>
        <v>0.04</v>
      </c>
      <c r="F8" s="37">
        <f>D32</f>
        <v>2889715.1539360001</v>
      </c>
      <c r="G8" s="37">
        <f>F8/$D$37</f>
        <v>17.337112000000001</v>
      </c>
      <c r="J8" s="25"/>
      <c r="M8" s="33"/>
      <c r="N8" s="33"/>
      <c r="O8" s="34"/>
    </row>
    <row r="9" spans="1:15" s="13" customFormat="1">
      <c r="C9" s="14" t="s">
        <v>26</v>
      </c>
      <c r="D9" s="21">
        <f>SUM(D7:D8)</f>
        <v>390065.09156356554</v>
      </c>
      <c r="E9" s="22">
        <f>SUM(E7:E8)</f>
        <v>2.3402314136452653</v>
      </c>
      <c r="F9" s="39">
        <f>SUM(F7:F8)</f>
        <v>169065054.49319479</v>
      </c>
      <c r="G9" s="39">
        <f>SUM(G7:G8)</f>
        <v>1014.3213531071575</v>
      </c>
      <c r="H9" s="24"/>
      <c r="K9" s="25"/>
      <c r="M9" s="33"/>
      <c r="N9" s="33"/>
      <c r="O9" s="34"/>
    </row>
    <row r="10" spans="1:15" s="13" customFormat="1">
      <c r="J10" s="25"/>
      <c r="M10" s="33"/>
      <c r="N10" s="33"/>
      <c r="O10" s="34"/>
    </row>
    <row r="11" spans="1:15" s="13" customFormat="1">
      <c r="M11" s="33"/>
      <c r="N11" s="33"/>
      <c r="O11" s="34"/>
    </row>
    <row r="12" spans="1:15" s="13" customFormat="1">
      <c r="C12" s="63" t="s">
        <v>27</v>
      </c>
      <c r="D12" s="63"/>
      <c r="E12" s="63"/>
      <c r="F12" s="63"/>
      <c r="G12" s="63"/>
      <c r="H12" s="63"/>
      <c r="M12" s="33"/>
      <c r="N12" s="33"/>
      <c r="O12" s="34"/>
    </row>
    <row r="13" spans="1:15" s="13" customFormat="1">
      <c r="C13" s="26" t="s">
        <v>28</v>
      </c>
      <c r="D13" s="26" t="s">
        <v>45</v>
      </c>
      <c r="E13" s="26" t="s">
        <v>24</v>
      </c>
      <c r="F13" s="26" t="s">
        <v>30</v>
      </c>
      <c r="G13" s="26" t="s">
        <v>31</v>
      </c>
      <c r="L13" s="33"/>
      <c r="M13" s="33"/>
      <c r="N13" s="34"/>
    </row>
    <row r="14" spans="1:15" s="13" customFormat="1" outlineLevel="1">
      <c r="C14" s="16" t="s">
        <v>32</v>
      </c>
      <c r="D14" s="17"/>
      <c r="E14" s="17">
        <v>10103.1396038888</v>
      </c>
      <c r="F14" s="17">
        <f t="shared" ref="F14:F20" si="0">SUM(D14:E14)</f>
        <v>10103.1396038888</v>
      </c>
      <c r="G14" s="27">
        <f t="shared" ref="G14:G21" si="1">F14/$F$21</f>
        <v>2.590116322224743E-2</v>
      </c>
      <c r="J14" s="41"/>
      <c r="K14" s="41"/>
      <c r="L14" s="41"/>
      <c r="M14" s="33"/>
      <c r="N14" s="34"/>
    </row>
    <row r="15" spans="1:15" s="13" customFormat="1" outlineLevel="1">
      <c r="C15" s="16" t="s">
        <v>33</v>
      </c>
      <c r="D15" s="20"/>
      <c r="E15" s="17">
        <v>10452.580599999999</v>
      </c>
      <c r="F15" s="17">
        <f t="shared" si="0"/>
        <v>10452.580599999999</v>
      </c>
      <c r="G15" s="27">
        <f t="shared" si="1"/>
        <v>2.679701625721263E-2</v>
      </c>
      <c r="J15" s="41"/>
      <c r="K15" s="41"/>
      <c r="L15" s="41"/>
      <c r="M15" s="33"/>
      <c r="N15" s="34"/>
    </row>
    <row r="16" spans="1:15" s="13" customFormat="1" outlineLevel="1">
      <c r="C16" s="16" t="s">
        <v>34</v>
      </c>
      <c r="D16" s="42">
        <v>6667.12</v>
      </c>
      <c r="E16" s="17">
        <v>831.77013414419991</v>
      </c>
      <c r="F16" s="17">
        <f t="shared" si="0"/>
        <v>7498.8901341441997</v>
      </c>
      <c r="G16" s="27">
        <f t="shared" si="1"/>
        <v>1.9224714788203933E-2</v>
      </c>
      <c r="J16" s="41"/>
      <c r="K16" s="41"/>
      <c r="L16" s="41"/>
      <c r="M16" s="33"/>
      <c r="N16" s="34"/>
    </row>
    <row r="17" spans="3:15" s="13" customFormat="1" outlineLevel="1">
      <c r="C17" s="16" t="s">
        <v>35</v>
      </c>
      <c r="D17" s="20"/>
      <c r="E17" s="17">
        <v>122178.70592362277</v>
      </c>
      <c r="F17" s="17">
        <f t="shared" si="0"/>
        <v>122178.70592362277</v>
      </c>
      <c r="G17" s="27">
        <f t="shared" si="1"/>
        <v>0.31322645518949843</v>
      </c>
      <c r="J17" s="41"/>
      <c r="K17" s="41"/>
      <c r="L17" s="41"/>
      <c r="M17" s="33"/>
      <c r="N17" s="34"/>
    </row>
    <row r="18" spans="3:15" s="13" customFormat="1" outlineLevel="1">
      <c r="C18" s="16" t="s">
        <v>36</v>
      </c>
      <c r="D18" s="20"/>
      <c r="E18" s="17">
        <v>5872.7781297473994</v>
      </c>
      <c r="F18" s="17">
        <f t="shared" si="0"/>
        <v>5872.7781297473994</v>
      </c>
      <c r="G18" s="27">
        <f t="shared" si="1"/>
        <v>1.5055892610657684E-2</v>
      </c>
      <c r="J18" s="41"/>
      <c r="K18" s="41"/>
      <c r="L18" s="41"/>
      <c r="M18" s="33"/>
      <c r="N18" s="34"/>
    </row>
    <row r="19" spans="3:15" s="13" customFormat="1" outlineLevel="1">
      <c r="C19" s="16" t="s">
        <v>37</v>
      </c>
      <c r="D19" s="20"/>
      <c r="E19" s="17">
        <v>68360.040789539562</v>
      </c>
      <c r="F19" s="17">
        <f t="shared" si="0"/>
        <v>68360.040789539562</v>
      </c>
      <c r="G19" s="27">
        <f t="shared" si="1"/>
        <v>0.17525290590737089</v>
      </c>
      <c r="J19" s="41"/>
      <c r="K19" s="41"/>
      <c r="L19" s="41"/>
      <c r="M19" s="33"/>
      <c r="N19" s="34"/>
    </row>
    <row r="20" spans="3:15" s="13" customFormat="1" outlineLevel="1">
      <c r="C20" s="16" t="s">
        <v>38</v>
      </c>
      <c r="D20" s="20"/>
      <c r="E20" s="17">
        <v>165598.95638262286</v>
      </c>
      <c r="F20" s="17">
        <f t="shared" si="0"/>
        <v>165598.95638262286</v>
      </c>
      <c r="G20" s="27">
        <f t="shared" si="1"/>
        <v>0.4245418520248091</v>
      </c>
      <c r="J20" s="41"/>
      <c r="K20" s="41"/>
      <c r="L20" s="41"/>
      <c r="M20" s="33"/>
      <c r="N20" s="34"/>
    </row>
    <row r="21" spans="3:15" s="13" customFormat="1">
      <c r="C21" s="14" t="s">
        <v>26</v>
      </c>
      <c r="D21" s="21">
        <f>SUM(D14:D20)</f>
        <v>6667.12</v>
      </c>
      <c r="E21" s="21">
        <f>SUM(E14:E20)</f>
        <v>383397.97156356554</v>
      </c>
      <c r="F21" s="21">
        <f>SUM(F14:F20)</f>
        <v>390065.09156356554</v>
      </c>
      <c r="G21" s="28">
        <f t="shared" si="1"/>
        <v>1</v>
      </c>
      <c r="J21" s="41"/>
      <c r="K21" s="41"/>
      <c r="L21" s="41"/>
      <c r="M21" s="33"/>
      <c r="N21" s="34"/>
    </row>
    <row r="22" spans="3:15" s="13" customFormat="1">
      <c r="C22" s="29"/>
      <c r="D22" s="29"/>
      <c r="E22" s="29"/>
      <c r="F22" s="29"/>
      <c r="G22" s="29"/>
      <c r="H22" s="29"/>
      <c r="I22" s="25"/>
      <c r="M22" s="33"/>
      <c r="N22" s="33"/>
      <c r="O22" s="34"/>
    </row>
    <row r="23" spans="3:15" s="13" customFormat="1">
      <c r="C23" s="63" t="s">
        <v>39</v>
      </c>
      <c r="D23" s="63"/>
      <c r="E23" s="63"/>
      <c r="F23" s="63"/>
      <c r="G23" s="63"/>
      <c r="H23" s="63"/>
      <c r="M23" s="33"/>
      <c r="N23" s="33"/>
      <c r="O23" s="34"/>
    </row>
    <row r="24" spans="3:15" s="13" customFormat="1">
      <c r="C24" s="26" t="s">
        <v>28</v>
      </c>
      <c r="D24" s="26" t="s">
        <v>25</v>
      </c>
      <c r="E24" s="26" t="s">
        <v>24</v>
      </c>
      <c r="F24" s="26" t="s">
        <v>30</v>
      </c>
      <c r="G24" s="26" t="s">
        <v>31</v>
      </c>
      <c r="L24" s="33"/>
      <c r="M24" s="33"/>
      <c r="N24" s="34"/>
    </row>
    <row r="25" spans="3:15" s="13" customFormat="1" ht="11.65" customHeight="1" outlineLevel="1">
      <c r="C25" s="16" t="s">
        <v>32</v>
      </c>
      <c r="D25" s="37">
        <f>D14*$D$38</f>
        <v>0</v>
      </c>
      <c r="E25" s="37">
        <f>E14*$D$38</f>
        <v>4378981.5716063939</v>
      </c>
      <c r="F25" s="37">
        <f t="shared" ref="F25:F31" si="2">SUM(D25:E25)</f>
        <v>4378981.5716063939</v>
      </c>
      <c r="G25" s="27">
        <f t="shared" ref="G25:G32" si="3">F25/$F$32</f>
        <v>2.590116322224743E-2</v>
      </c>
      <c r="L25" s="33"/>
      <c r="M25" s="33"/>
      <c r="N25" s="34"/>
    </row>
    <row r="26" spans="3:15" s="13" customFormat="1" outlineLevel="1">
      <c r="C26" s="16" t="s">
        <v>33</v>
      </c>
      <c r="D26" s="37">
        <f t="shared" ref="D26:E31" si="4">D15*$D$38</f>
        <v>0</v>
      </c>
      <c r="E26" s="37">
        <f t="shared" si="4"/>
        <v>4530439.0137806796</v>
      </c>
      <c r="F26" s="37">
        <f t="shared" si="2"/>
        <v>4530439.0137806796</v>
      </c>
      <c r="G26" s="27">
        <f t="shared" si="3"/>
        <v>2.6797016257212633E-2</v>
      </c>
      <c r="L26" s="33"/>
      <c r="M26" s="33"/>
      <c r="N26" s="34"/>
    </row>
    <row r="27" spans="3:15" s="13" customFormat="1" outlineLevel="1">
      <c r="C27" s="16" t="s">
        <v>34</v>
      </c>
      <c r="D27" s="37">
        <f t="shared" si="4"/>
        <v>2889715.1539360001</v>
      </c>
      <c r="E27" s="37">
        <f t="shared" si="4"/>
        <v>360512.29934782546</v>
      </c>
      <c r="F27" s="37">
        <f t="shared" si="2"/>
        <v>3250227.4532838254</v>
      </c>
      <c r="G27" s="27">
        <f t="shared" si="3"/>
        <v>1.9224714788203937E-2</v>
      </c>
      <c r="L27" s="33"/>
      <c r="M27" s="33"/>
      <c r="N27" s="34"/>
    </row>
    <row r="28" spans="3:15" s="13" customFormat="1" outlineLevel="1">
      <c r="C28" s="16" t="s">
        <v>35</v>
      </c>
      <c r="D28" s="37">
        <f t="shared" si="4"/>
        <v>0</v>
      </c>
      <c r="E28" s="37">
        <f t="shared" si="4"/>
        <v>52955647.715322785</v>
      </c>
      <c r="F28" s="37">
        <f t="shared" si="2"/>
        <v>52955647.715322785</v>
      </c>
      <c r="G28" s="27">
        <f t="shared" si="3"/>
        <v>0.31322645518949849</v>
      </c>
      <c r="L28" s="33"/>
      <c r="M28" s="33"/>
      <c r="N28" s="34"/>
    </row>
    <row r="29" spans="3:15" s="13" customFormat="1" outlineLevel="1">
      <c r="C29" s="16" t="s">
        <v>36</v>
      </c>
      <c r="D29" s="37">
        <f t="shared" si="4"/>
        <v>0</v>
      </c>
      <c r="E29" s="37">
        <f t="shared" si="4"/>
        <v>2545425.3046645299</v>
      </c>
      <c r="F29" s="37">
        <f t="shared" si="2"/>
        <v>2545425.3046645299</v>
      </c>
      <c r="G29" s="27">
        <f t="shared" si="3"/>
        <v>1.5055892610657685E-2</v>
      </c>
      <c r="L29" s="33"/>
      <c r="M29" s="33"/>
      <c r="N29" s="34"/>
    </row>
    <row r="30" spans="3:15" s="13" customFormat="1" outlineLevel="1">
      <c r="C30" s="16" t="s">
        <v>37</v>
      </c>
      <c r="D30" s="37">
        <f t="shared" si="4"/>
        <v>0</v>
      </c>
      <c r="E30" s="37">
        <f t="shared" si="4"/>
        <v>29629142.087320395</v>
      </c>
      <c r="F30" s="37">
        <f t="shared" si="2"/>
        <v>29629142.087320395</v>
      </c>
      <c r="G30" s="27">
        <f t="shared" si="3"/>
        <v>0.17525290590737089</v>
      </c>
      <c r="L30" s="33"/>
      <c r="M30" s="33"/>
      <c r="N30" s="34"/>
    </row>
    <row r="31" spans="3:15" s="13" customFormat="1" outlineLevel="1">
      <c r="C31" s="16" t="s">
        <v>38</v>
      </c>
      <c r="D31" s="37">
        <f t="shared" si="4"/>
        <v>0</v>
      </c>
      <c r="E31" s="37">
        <f t="shared" si="4"/>
        <v>71775191.347216174</v>
      </c>
      <c r="F31" s="37">
        <f t="shared" si="2"/>
        <v>71775191.347216174</v>
      </c>
      <c r="G31" s="27">
        <f t="shared" si="3"/>
        <v>0.4245418520248091</v>
      </c>
      <c r="L31" s="33"/>
      <c r="M31" s="33"/>
      <c r="N31" s="34"/>
    </row>
    <row r="32" spans="3:15" s="13" customFormat="1">
      <c r="C32" s="14" t="s">
        <v>30</v>
      </c>
      <c r="D32" s="39">
        <f>SUM(D25:D31)</f>
        <v>2889715.1539360001</v>
      </c>
      <c r="E32" s="39">
        <f>SUM(E25:E31)</f>
        <v>166175339.33925879</v>
      </c>
      <c r="F32" s="39">
        <f>SUM(F25:F31)</f>
        <v>169065054.49319476</v>
      </c>
      <c r="G32" s="28">
        <f t="shared" si="3"/>
        <v>1</v>
      </c>
      <c r="L32" s="33"/>
      <c r="M32" s="33"/>
      <c r="N32" s="34"/>
    </row>
    <row r="33" spans="3:15" s="13" customFormat="1">
      <c r="M33" s="33"/>
      <c r="N33" s="33"/>
      <c r="O33" s="34"/>
    </row>
    <row r="34" spans="3:15" s="13" customFormat="1">
      <c r="M34" s="33"/>
      <c r="N34" s="33"/>
      <c r="O34" s="34"/>
    </row>
    <row r="35" spans="3:15" s="13" customFormat="1">
      <c r="M35" s="33"/>
      <c r="N35" s="33"/>
      <c r="O35" s="34"/>
    </row>
    <row r="36" spans="3:15" s="13" customFormat="1" ht="15.75">
      <c r="C36" s="12" t="s">
        <v>40</v>
      </c>
      <c r="M36" s="33"/>
      <c r="N36" s="33"/>
      <c r="O36" s="34"/>
    </row>
    <row r="37" spans="3:15" s="13" customFormat="1">
      <c r="C37" s="16" t="s">
        <v>41</v>
      </c>
      <c r="D37" s="60">
        <v>166678</v>
      </c>
      <c r="M37" s="33"/>
      <c r="N37" s="33"/>
      <c r="O37" s="34"/>
    </row>
    <row r="38" spans="3:15" s="13" customFormat="1">
      <c r="C38" s="16" t="s">
        <v>42</v>
      </c>
      <c r="D38" s="16">
        <v>433.42779999999999</v>
      </c>
      <c r="M38" s="33"/>
      <c r="N38" s="33"/>
      <c r="O38" s="34"/>
    </row>
    <row r="39" spans="3:15" s="13" customFormat="1">
      <c r="F39" s="46"/>
      <c r="M39" s="33"/>
      <c r="N39" s="33"/>
      <c r="O39" s="34"/>
    </row>
    <row r="40" spans="3:15" s="13" customFormat="1">
      <c r="M40" s="33"/>
      <c r="N40" s="33"/>
      <c r="O40" s="34"/>
    </row>
    <row r="41" spans="3:15">
      <c r="K41" s="48"/>
    </row>
    <row r="42" spans="3:15">
      <c r="K42" s="48"/>
      <c r="L42" s="48"/>
    </row>
    <row r="43" spans="3:15">
      <c r="M43" s="56"/>
    </row>
    <row r="44" spans="3:15">
      <c r="L44" s="48"/>
    </row>
  </sheetData>
  <mergeCells count="3">
    <mergeCell ref="C5:G5"/>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Nigeria weighted CPC</vt:lpstr>
      <vt:lpstr>Rivers June '18 Costing Model</vt:lpstr>
      <vt:lpstr>Rivers Nov '18 Costing Model</vt:lpstr>
      <vt:lpstr>CRS Costing Model</vt:lpstr>
      <vt:lpstr>Oyo Costing Model</vt:lpstr>
      <vt:lpstr>Ogun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2019-11-07T20:10:36Z</dcterms:created>
  <dcterms:modified xsi:type="dcterms:W3CDTF">2019-11-07T20:10:40Z</dcterms:modified>
</cp:coreProperties>
</file>