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3575" windowHeight="5625"/>
  </bookViews>
  <sheets>
    <sheet name="Introduction" sheetId="3" r:id="rId1"/>
    <sheet name="MDA 1 Costing Model" sheetId="4" r:id="rId2"/>
    <sheet name="MDA 2 Costing Model" sheetId="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CCOUNT">'[1]Costs ratios'!$AD$2:$AD$68</definedName>
    <definedName name="Air_DLT">'[2]Price List'!$D$29</definedName>
    <definedName name="Air_SAE">'[2]Price List'!$D$33</definedName>
    <definedName name="Air_TTS">'[2]Price List'!$D$30</definedName>
    <definedName name="Barazaperzone">[2]Assumptions!$E$22</definedName>
    <definedName name="BoxFile">'[2]Price List'!$D$18</definedName>
    <definedName name="ChartofAccounts">[3]ProjectClasses!$A$38:$A$101</definedName>
    <definedName name="chatofAccountsNew">'[4]ChartofAccounts New'!$G$6:$G$121</definedName>
    <definedName name="d" localSheetId="0">#REF!</definedName>
    <definedName name="d" localSheetId="1">#REF!</definedName>
    <definedName name="d" localSheetId="2">#REF!</definedName>
    <definedName name="d">#REF!</definedName>
    <definedName name="DD_oversight_transp">'[2]Price List'!$D$41</definedName>
    <definedName name="Dist_Vars_byName">'[2]District Level Variables'!$B$1:$BD$97</definedName>
    <definedName name="District_Vars">'[2]District Level Variables'!$A$1:$BD$105</definedName>
    <definedName name="DistrictHall">'[2]Price List'!$D$20</definedName>
    <definedName name="DistrictLT">[2]Assumptions!$E$3</definedName>
    <definedName name="DistTrainDays">[2]Assumptions!$E$8</definedName>
    <definedName name="Div_dist_transport">'[2]Price List'!$D$40</definedName>
    <definedName name="DivisionLT">[2]Assumptions!$E$4</definedName>
    <definedName name="DivTTSTrainers">[2]Assumptions!$E$7</definedName>
    <definedName name="DLMGuide">'[2]Price List'!$D$3</definedName>
    <definedName name="DrugDistGuide">'[2]Price List'!$D$6</definedName>
    <definedName name="DSForm">'[2]Price List'!$D$7</definedName>
    <definedName name="Envel_school">[2]Assumptions!$E$18</definedName>
    <definedName name="Envel_zone">[2]Assumptions!$E$19</definedName>
    <definedName name="EnvelopeA4">'[2]Price List'!$D$17</definedName>
    <definedName name="er">'[5]Project Classes'!$G$1:$G$64</definedName>
    <definedName name="ERProjectClasses">'[6]Project Classes'!$A$2:$A$22</definedName>
    <definedName name="ExchRateGokDollars">'[7]Price List'!$D$62</definedName>
    <definedName name="extrapillshipment">'[2]Price List'!$D$49</definedName>
    <definedName name="fee_coordination">'[2]Price List'!$D$35</definedName>
    <definedName name="fee_DD_oversight">'[2]Price List'!$D$37</definedName>
    <definedName name="fee_secretarial">'[2]Price List'!$D$36</definedName>
    <definedName name="fee_training">'[2]Price List'!$D$34</definedName>
    <definedName name="FlipChart">'[2]Price List'!$D$11</definedName>
    <definedName name="FormAperzone">[2]Assumptions!$E$14</definedName>
    <definedName name="FormDperdist">[2]Assumptions!$E$15</definedName>
    <definedName name="FormDSperdist">[2]Assumptions!$E$17</definedName>
    <definedName name="FormEperschool">[2]Assumptions!$E$11</definedName>
    <definedName name="FormNperschool">[2]Assumptions!$E$12</definedName>
    <definedName name="forms_AEO_DEO">'[2]Price List'!$D$53</definedName>
    <definedName name="forms_sch_AEO">'[2]Price List'!$D$52</definedName>
    <definedName name="FormSperschool">[2]Assumptions!$E$13</definedName>
    <definedName name="FormZperdist">[2]Assumptions!$E$16</definedName>
    <definedName name="GokPerDiem">'[2]GoK Per Diem'!$B$1:$G$22</definedName>
    <definedName name="GroupLunch">'[2]Price List'!$D$26</definedName>
    <definedName name="inflation">'[8]Budget assumptions'!$D$5</definedName>
    <definedName name="JobGroups">[2]JobGroups!$A$1:$C$10</definedName>
    <definedName name="LCDprojector">'[2]Price List'!$D$23</definedName>
    <definedName name="LocalHall">'[2]Price List'!$D$21</definedName>
    <definedName name="lok">'[9]Project Classes'!$G$1:$G$64</definedName>
    <definedName name="lokesha">'[10]DATA '!$H$3:$H$129</definedName>
    <definedName name="Loudspkr">'[2]Price List'!$D$57</definedName>
    <definedName name="Mtperteam">[2]Assumptions!$E$2</definedName>
    <definedName name="Mttrans_in_dist">'[2]Price List'!$D$44</definedName>
    <definedName name="MTtrans_nbo_dist">'[2]Price List'!$D$43</definedName>
    <definedName name="MTTravelDays">[2]Assumptions!$E$9</definedName>
    <definedName name="PensPaperSet">'[2]Price List'!$D$9</definedName>
    <definedName name="PRBanner">'[2]Price List'!$D$14</definedName>
    <definedName name="PRBaraza">'[2]Price List'!$D$58</definedName>
    <definedName name="Prof1_4" localSheetId="0">#REF!</definedName>
    <definedName name="Prof1_4" localSheetId="1">#REF!</definedName>
    <definedName name="Prof1_4" localSheetId="2">#REF!</definedName>
    <definedName name="Prof1_4">#REF!</definedName>
    <definedName name="Prof5_14" localSheetId="0">#REF!</definedName>
    <definedName name="Prof5_14" localSheetId="1">#REF!</definedName>
    <definedName name="Prof5_14" localSheetId="2">#REF!</definedName>
    <definedName name="Prof5_14">#REF!</definedName>
    <definedName name="ProfCovRate">'[2]Price List'!$D$64</definedName>
    <definedName name="ProfDeWorm" localSheetId="0">#REF!</definedName>
    <definedName name="ProfDeWorm" localSheetId="1">#REF!</definedName>
    <definedName name="ProfDeWorm" localSheetId="2">#REF!</definedName>
    <definedName name="ProfDeWorm">#REF!</definedName>
    <definedName name="ProfDistrict" localSheetId="0">#REF!</definedName>
    <definedName name="ProfDistrict" localSheetId="1">#REF!</definedName>
    <definedName name="ProfDistrict" localSheetId="2">#REF!</definedName>
    <definedName name="ProfDistrict">#REF!</definedName>
    <definedName name="ProfDiv" localSheetId="0">#REF!</definedName>
    <definedName name="ProfDiv" localSheetId="1">#REF!</definedName>
    <definedName name="ProfDiv" localSheetId="2">#REF!</definedName>
    <definedName name="ProfDiv">#REF!</definedName>
    <definedName name="ProfEMIS" localSheetId="0">#REF!</definedName>
    <definedName name="ProfEMIS" localSheetId="1">#REF!</definedName>
    <definedName name="ProfEMIS" localSheetId="2">#REF!</definedName>
    <definedName name="ProfEMIS">#REF!</definedName>
    <definedName name="ProfTTSessions" localSheetId="0">#REF!</definedName>
    <definedName name="ProfTTSessions" localSheetId="1">#REF!</definedName>
    <definedName name="ProfTTSessions" localSheetId="2">#REF!</definedName>
    <definedName name="ProfTTSessions">#REF!</definedName>
    <definedName name="ProfZones" localSheetId="0">#REF!</definedName>
    <definedName name="ProfZones" localSheetId="1">#REF!</definedName>
    <definedName name="ProfZones" localSheetId="2">#REF!</definedName>
    <definedName name="ProfZones">#REF!</definedName>
    <definedName name="Projectclass">[4]ProjectClasses!$A$2:$A$53</definedName>
    <definedName name="ProjectClasses">[3]ProjectClasses!$A$2:$A$28</definedName>
    <definedName name="PRPoster">'[2]Price List'!$D$13</definedName>
    <definedName name="RAJ">[11]ProjectClasses!$A$38:$A$101</definedName>
    <definedName name="RAMESH">'[12]Project Classes'!$G$1:$G$64</definedName>
    <definedName name="Receipts">'[6]Project Classes'!$C$2:$C$3</definedName>
    <definedName name="Schoolgrowthrate">[2]Assumptions!$E$27</definedName>
    <definedName name="sks">'[13]Project Classes'!$G$1:$G$64</definedName>
    <definedName name="Snack">'[2]Price List'!$D$24</definedName>
    <definedName name="SSForm">'[2]Price List'!$D$8</definedName>
    <definedName name="Tea">'[2]Price List'!$D$25</definedName>
    <definedName name="TeacherHandout">'[2]Price List'!$D$5</definedName>
    <definedName name="Teacherlunchtransp">'[2]Price List'!$D$42</definedName>
    <definedName name="Teacherperschool">[2]Assumptions!$E$5</definedName>
    <definedName name="TimeAllocation">'[6]Project Classes'!$E$2:$E$4</definedName>
    <definedName name="ToT_Ayan_income" localSheetId="0">#REF!</definedName>
    <definedName name="ToT_Ayan_income" localSheetId="1">#REF!</definedName>
    <definedName name="ToT_Ayan_income" localSheetId="2">#REF!</definedName>
    <definedName name="ToT_Ayan_income">#REF!</definedName>
    <definedName name="ToT_Deepak_income" localSheetId="0">#REF!</definedName>
    <definedName name="ToT_Deepak_income" localSheetId="1">#REF!</definedName>
    <definedName name="ToT_Deepak_income" localSheetId="2">#REF!</definedName>
    <definedName name="ToT_Deepak_income">#REF!</definedName>
    <definedName name="TrainingForms">[2]Assumptions!$E$21</definedName>
    <definedName name="TrainingPoster">'[2]Price List'!$D$10</definedName>
    <definedName name="TTKit">'[2]Price List'!$D$4</definedName>
    <definedName name="v2DelhiY2" localSheetId="0">#REF!</definedName>
    <definedName name="v2DelhiY2" localSheetId="1">#REF!</definedName>
    <definedName name="v2DelhiY2" localSheetId="2">#REF!</definedName>
    <definedName name="v2DelhiY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1" i="5" l="1"/>
  <c r="M91" i="5" s="1"/>
  <c r="L51" i="4" l="1"/>
  <c r="M51" i="4" s="1"/>
  <c r="L94" i="4"/>
  <c r="M94" i="4" s="1"/>
  <c r="L67" i="5" l="1"/>
  <c r="M67" i="5" s="1"/>
  <c r="L73" i="5"/>
  <c r="M73" i="5" s="1"/>
  <c r="L58" i="4"/>
  <c r="M58" i="4" s="1"/>
  <c r="E29" i="5" l="1"/>
  <c r="E28" i="5"/>
  <c r="E26" i="5"/>
  <c r="E25" i="5"/>
  <c r="E18" i="5"/>
  <c r="E17" i="5"/>
  <c r="E15" i="5"/>
  <c r="E14" i="5"/>
  <c r="E29" i="4"/>
  <c r="E28" i="4"/>
  <c r="E26" i="4"/>
  <c r="E18" i="4"/>
  <c r="E17" i="4"/>
  <c r="E15" i="4"/>
  <c r="L78" i="5" l="1"/>
  <c r="M78" i="5" s="1"/>
  <c r="L89" i="4"/>
  <c r="M89" i="4" s="1"/>
  <c r="L49" i="5"/>
  <c r="M49" i="5" s="1"/>
  <c r="F16" i="5"/>
  <c r="F19" i="5"/>
  <c r="F30" i="5" l="1"/>
  <c r="F28" i="5"/>
  <c r="F17" i="5"/>
  <c r="F27" i="5"/>
  <c r="F29" i="5"/>
  <c r="F18" i="5"/>
  <c r="L48" i="4"/>
  <c r="M48" i="4" s="1"/>
  <c r="L52" i="4"/>
  <c r="F17" i="4"/>
  <c r="L64" i="4"/>
  <c r="M64" i="4" s="1"/>
  <c r="L53" i="5"/>
  <c r="L58" i="5"/>
  <c r="L56" i="5"/>
  <c r="L61" i="5"/>
  <c r="M61" i="5" s="1"/>
  <c r="L62" i="5"/>
  <c r="L63" i="5"/>
  <c r="M63" i="5" s="1"/>
  <c r="L54" i="4"/>
  <c r="L67" i="4"/>
  <c r="M67" i="4" s="1"/>
  <c r="L68" i="4"/>
  <c r="L69" i="4"/>
  <c r="M69" i="4" s="1"/>
  <c r="L60" i="5" l="1"/>
  <c r="D19" i="5" s="1"/>
  <c r="F27" i="4"/>
  <c r="F16" i="4"/>
  <c r="F28" i="4"/>
  <c r="F30" i="4"/>
  <c r="F19" i="4"/>
  <c r="M52" i="4"/>
  <c r="F26" i="4" s="1"/>
  <c r="F15" i="4"/>
  <c r="L57" i="4"/>
  <c r="M57" i="4" s="1"/>
  <c r="D28" i="4" s="1"/>
  <c r="L84" i="4"/>
  <c r="M84" i="4" s="1"/>
  <c r="L79" i="4"/>
  <c r="M54" i="4"/>
  <c r="D27" i="4" s="1"/>
  <c r="D16" i="4"/>
  <c r="M68" i="4"/>
  <c r="E30" i="4" s="1"/>
  <c r="E19" i="4"/>
  <c r="M58" i="5"/>
  <c r="D29" i="5" s="1"/>
  <c r="D18" i="5"/>
  <c r="M53" i="5"/>
  <c r="D27" i="5" s="1"/>
  <c r="D16" i="5"/>
  <c r="M60" i="5"/>
  <c r="D30" i="5" s="1"/>
  <c r="M62" i="5"/>
  <c r="E30" i="5" s="1"/>
  <c r="E19" i="5"/>
  <c r="M56" i="5"/>
  <c r="D28" i="5" s="1"/>
  <c r="D17" i="5"/>
  <c r="L48" i="5"/>
  <c r="M48" i="5" s="1"/>
  <c r="L47" i="5"/>
  <c r="M47" i="5" s="1"/>
  <c r="L46" i="5"/>
  <c r="L65" i="5"/>
  <c r="L88" i="5"/>
  <c r="M88" i="5" s="1"/>
  <c r="L70" i="5"/>
  <c r="M70" i="5" s="1"/>
  <c r="L87" i="5"/>
  <c r="M87" i="5" s="1"/>
  <c r="L83" i="5"/>
  <c r="M83" i="5" s="1"/>
  <c r="L79" i="5"/>
  <c r="M79" i="5" s="1"/>
  <c r="L74" i="5"/>
  <c r="M74" i="5" s="1"/>
  <c r="L69" i="5"/>
  <c r="M69" i="5" s="1"/>
  <c r="L80" i="5"/>
  <c r="M80" i="5" s="1"/>
  <c r="L89" i="5"/>
  <c r="M89" i="5" s="1"/>
  <c r="L86" i="5"/>
  <c r="M86" i="5" s="1"/>
  <c r="L82" i="5"/>
  <c r="M82" i="5" s="1"/>
  <c r="L77" i="5"/>
  <c r="M77" i="5" s="1"/>
  <c r="L68" i="5"/>
  <c r="M68" i="5" s="1"/>
  <c r="L84" i="5"/>
  <c r="M84" i="5" s="1"/>
  <c r="L75" i="5"/>
  <c r="M75" i="5" s="1"/>
  <c r="L85" i="5"/>
  <c r="M85" i="5" s="1"/>
  <c r="L76" i="5"/>
  <c r="M76" i="5" s="1"/>
  <c r="L71" i="5"/>
  <c r="M71" i="5" s="1"/>
  <c r="L90" i="5"/>
  <c r="M90" i="5" s="1"/>
  <c r="L66" i="5"/>
  <c r="L72" i="5"/>
  <c r="L45" i="5"/>
  <c r="L62" i="4"/>
  <c r="M62" i="4" s="1"/>
  <c r="L90" i="4"/>
  <c r="M90" i="4" s="1"/>
  <c r="L80" i="4"/>
  <c r="M80" i="4" s="1"/>
  <c r="L72" i="4"/>
  <c r="M72" i="4" s="1"/>
  <c r="L61" i="4"/>
  <c r="L85" i="4"/>
  <c r="M85" i="4" s="1"/>
  <c r="L77" i="4"/>
  <c r="M77" i="4" s="1"/>
  <c r="L71" i="4"/>
  <c r="L81" i="4"/>
  <c r="M81" i="4" s="1"/>
  <c r="L88" i="4"/>
  <c r="M88" i="4" s="1"/>
  <c r="L73" i="4"/>
  <c r="M73" i="4" s="1"/>
  <c r="L86" i="4"/>
  <c r="M86" i="4" s="1"/>
  <c r="L74" i="4"/>
  <c r="M74" i="4" s="1"/>
  <c r="L87" i="4"/>
  <c r="M87" i="4" s="1"/>
  <c r="L82" i="4"/>
  <c r="M82" i="4" s="1"/>
  <c r="L83" i="4"/>
  <c r="M83" i="4" s="1"/>
  <c r="L45" i="4"/>
  <c r="L63" i="4"/>
  <c r="M63" i="4" s="1"/>
  <c r="L91" i="4"/>
  <c r="M91" i="4" s="1"/>
  <c r="L78" i="4"/>
  <c r="M78" i="4" s="1"/>
  <c r="L92" i="4"/>
  <c r="M92" i="4" s="1"/>
  <c r="L76" i="4"/>
  <c r="M76" i="4" s="1"/>
  <c r="L93" i="4"/>
  <c r="M93" i="4" s="1"/>
  <c r="L46" i="4"/>
  <c r="D14" i="4" s="1"/>
  <c r="L75" i="4"/>
  <c r="L60" i="4"/>
  <c r="L47" i="4"/>
  <c r="L81" i="5"/>
  <c r="M81" i="5" s="1"/>
  <c r="F20" i="5" l="1"/>
  <c r="D17" i="4"/>
  <c r="L66" i="4"/>
  <c r="M66" i="4" s="1"/>
  <c r="D30" i="4" s="1"/>
  <c r="M47" i="4"/>
  <c r="E25" i="4" s="1"/>
  <c r="E14" i="4"/>
  <c r="M45" i="4"/>
  <c r="F14" i="4"/>
  <c r="M60" i="4"/>
  <c r="D29" i="4" s="1"/>
  <c r="D18" i="4"/>
  <c r="M61" i="4"/>
  <c r="F29" i="4" s="1"/>
  <c r="F18" i="4"/>
  <c r="M75" i="4"/>
  <c r="E31" i="4" s="1"/>
  <c r="E20" i="4"/>
  <c r="M79" i="4"/>
  <c r="D31" i="4" s="1"/>
  <c r="D20" i="4"/>
  <c r="M71" i="4"/>
  <c r="F31" i="4" s="1"/>
  <c r="F20" i="4"/>
  <c r="M45" i="5"/>
  <c r="D14" i="5"/>
  <c r="M46" i="5"/>
  <c r="F25" i="5" s="1"/>
  <c r="F14" i="5"/>
  <c r="M72" i="5"/>
  <c r="D31" i="5" s="1"/>
  <c r="D20" i="5"/>
  <c r="M66" i="5"/>
  <c r="E31" i="5" s="1"/>
  <c r="E20" i="5"/>
  <c r="M65" i="5"/>
  <c r="F31" i="5" s="1"/>
  <c r="F15" i="5"/>
  <c r="M46" i="4"/>
  <c r="D25" i="4" s="1"/>
  <c r="I55" i="4"/>
  <c r="L55" i="4" s="1"/>
  <c r="I54" i="5"/>
  <c r="L54" i="5" s="1"/>
  <c r="D25" i="5" l="1"/>
  <c r="M55" i="4"/>
  <c r="E27" i="4" s="1"/>
  <c r="E16" i="4"/>
  <c r="D19" i="4"/>
  <c r="F25" i="4"/>
  <c r="M54" i="5"/>
  <c r="E27" i="5" s="1"/>
  <c r="E16" i="5"/>
  <c r="F26" i="5"/>
  <c r="L51" i="5" l="1"/>
  <c r="L94" i="5" s="1"/>
  <c r="L50" i="4"/>
  <c r="D15" i="4" l="1"/>
  <c r="L96" i="4"/>
  <c r="M51" i="5"/>
  <c r="M94" i="5" s="1"/>
  <c r="D15" i="5"/>
  <c r="M50" i="4"/>
  <c r="M96" i="4" s="1"/>
  <c r="D26" i="4" l="1"/>
  <c r="D26" i="5"/>
  <c r="G19" i="5"/>
  <c r="G15" i="5" l="1"/>
  <c r="F32" i="5"/>
  <c r="F6" i="5" s="1"/>
  <c r="G6" i="5" s="1"/>
  <c r="G14" i="5"/>
  <c r="G18" i="5"/>
  <c r="F21" i="5"/>
  <c r="D6" i="5" s="1"/>
  <c r="E6" i="5" s="1"/>
  <c r="E32" i="5"/>
  <c r="F8" i="5" s="1"/>
  <c r="G8" i="5" s="1"/>
  <c r="G31" i="5"/>
  <c r="G28" i="5"/>
  <c r="G27" i="5"/>
  <c r="E21" i="5"/>
  <c r="D8" i="5" s="1"/>
  <c r="E8" i="5" s="1"/>
  <c r="G17" i="5"/>
  <c r="D32" i="5"/>
  <c r="F7" i="5" s="1"/>
  <c r="G7" i="5" s="1"/>
  <c r="G26" i="5"/>
  <c r="G30" i="5"/>
  <c r="G16" i="5"/>
  <c r="G20" i="5"/>
  <c r="G29" i="5"/>
  <c r="D21" i="5"/>
  <c r="D7" i="5" s="1"/>
  <c r="E7" i="5" s="1"/>
  <c r="G25" i="5"/>
  <c r="D32" i="4"/>
  <c r="F7" i="4" s="1"/>
  <c r="G7" i="4" s="1"/>
  <c r="D21" i="4"/>
  <c r="D7" i="4" s="1"/>
  <c r="E7" i="4" s="1"/>
  <c r="G9" i="5" l="1"/>
  <c r="F9" i="5"/>
  <c r="E9" i="5"/>
  <c r="D9" i="5"/>
  <c r="G21" i="5"/>
  <c r="H14" i="5" s="1"/>
  <c r="G32" i="5"/>
  <c r="H29" i="5" s="1"/>
  <c r="G26" i="4"/>
  <c r="G31" i="4"/>
  <c r="G20" i="4"/>
  <c r="G30" i="4"/>
  <c r="G19" i="4"/>
  <c r="G16" i="4"/>
  <c r="G29" i="4"/>
  <c r="G18" i="4"/>
  <c r="E21" i="4"/>
  <c r="D8" i="4" s="1"/>
  <c r="E8" i="4" s="1"/>
  <c r="G15" i="4"/>
  <c r="G28" i="4"/>
  <c r="G17" i="4"/>
  <c r="H26" i="5" l="1"/>
  <c r="H28" i="5"/>
  <c r="H25" i="5"/>
  <c r="H27" i="5"/>
  <c r="H31" i="5"/>
  <c r="H32" i="5"/>
  <c r="H15" i="5"/>
  <c r="H21" i="5"/>
  <c r="H30" i="5"/>
  <c r="H19" i="5"/>
  <c r="H18" i="5"/>
  <c r="H20" i="5"/>
  <c r="H16" i="5"/>
  <c r="H17" i="5"/>
  <c r="G27" i="4"/>
  <c r="F21" i="4"/>
  <c r="D6" i="4" s="1"/>
  <c r="G14" i="4"/>
  <c r="E32" i="4"/>
  <c r="F8" i="4" s="1"/>
  <c r="G8" i="4" s="1"/>
  <c r="E6" i="4" l="1"/>
  <c r="E9" i="4" s="1"/>
  <c r="D9" i="4"/>
  <c r="G21" i="4"/>
  <c r="H14" i="4" s="1"/>
  <c r="F32" i="4"/>
  <c r="F6" i="4" s="1"/>
  <c r="G6" i="4" s="1"/>
  <c r="G9" i="4" s="1"/>
  <c r="G25" i="4"/>
  <c r="F9" i="4" l="1"/>
  <c r="G32" i="4"/>
  <c r="H25" i="4" s="1"/>
  <c r="H21" i="4"/>
  <c r="H15" i="4"/>
  <c r="H19" i="4"/>
  <c r="H20" i="4"/>
  <c r="H18" i="4"/>
  <c r="H16" i="4"/>
  <c r="H17" i="4"/>
  <c r="H32" i="4" l="1"/>
  <c r="H29" i="4"/>
  <c r="H26" i="4"/>
  <c r="H31" i="4"/>
  <c r="H30" i="4"/>
  <c r="H28" i="4"/>
  <c r="H27" i="4"/>
</calcChain>
</file>

<file path=xl/sharedStrings.xml><?xml version="1.0" encoding="utf-8"?>
<sst xmlns="http://schemas.openxmlformats.org/spreadsheetml/2006/main" count="443" uniqueCount="121">
  <si>
    <t>Compensation- Non US</t>
  </si>
  <si>
    <t>Network/Internet</t>
  </si>
  <si>
    <t>Meals</t>
  </si>
  <si>
    <t>Professional Fees</t>
  </si>
  <si>
    <t xml:space="preserve">Domestic Flights </t>
  </si>
  <si>
    <t>Visas</t>
  </si>
  <si>
    <t>Lodging</t>
  </si>
  <si>
    <t>International Flights</t>
  </si>
  <si>
    <t>I. Costing model assumptions and data sources</t>
  </si>
  <si>
    <t>a. Which costs are reported in this model</t>
  </si>
  <si>
    <t xml:space="preserve">b. Sources of this model's data  </t>
  </si>
  <si>
    <t xml:space="preserve">c. Costs associated with prevalence surveys  </t>
  </si>
  <si>
    <t xml:space="preserve">d. Costs associated with drugs </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</si>
  <si>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</si>
  <si>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</si>
  <si>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</si>
  <si>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</si>
  <si>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</si>
  <si>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</si>
  <si>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</si>
  <si>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</si>
  <si>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</si>
  <si>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</si>
  <si>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Total </t>
  </si>
  <si>
    <t xml:space="preserve">Cost by Program Area (USD) </t>
  </si>
  <si>
    <t xml:space="preserve">Cost Category </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</si>
  <si>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</si>
  <si>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</si>
  <si>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</si>
  <si>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</si>
  <si>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</si>
  <si>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</si>
  <si>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</si>
  <si>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</si>
  <si>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</si>
  <si>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</si>
  <si>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</si>
  <si>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</si>
  <si>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</si>
  <si>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III. Calculations</t>
  </si>
  <si>
    <t>Cost Type</t>
  </si>
  <si>
    <t>Cost Category</t>
  </si>
  <si>
    <t>Detail</t>
  </si>
  <si>
    <t>Direct/Imputed</t>
  </si>
  <si>
    <t># Units</t>
  </si>
  <si>
    <t>Unit type</t>
  </si>
  <si>
    <t xml:space="preserve">Unit cost, local currency </t>
  </si>
  <si>
    <t>Unit cost, USD</t>
  </si>
  <si>
    <t>Partner Spending, USD</t>
  </si>
  <si>
    <t>Evidence Action Spending, USD</t>
  </si>
  <si>
    <t>Total cost, USD</t>
  </si>
  <si>
    <t xml:space="preserve">Total cost, local currency </t>
  </si>
  <si>
    <t xml:space="preserve">Expensing Party </t>
  </si>
  <si>
    <t>Office Expenses</t>
  </si>
  <si>
    <t>Telephone</t>
  </si>
  <si>
    <t>Implementation</t>
  </si>
  <si>
    <t xml:space="preserve">Meeting Venue &amp; Refreshment </t>
  </si>
  <si>
    <t>Travel</t>
  </si>
  <si>
    <t xml:space="preserve">Ground Transportation </t>
  </si>
  <si>
    <t xml:space="preserve">Other </t>
  </si>
  <si>
    <t>Bank Charges</t>
  </si>
  <si>
    <t>Overhead</t>
  </si>
  <si>
    <t>Prevalence surveys for STH</t>
  </si>
  <si>
    <t>Purchase of Tablets</t>
  </si>
  <si>
    <t xml:space="preserve">Albendazole </t>
  </si>
  <si>
    <t xml:space="preserve">Overhead </t>
  </si>
  <si>
    <t>Office Consumables (stationery, ink, water, etc)</t>
  </si>
  <si>
    <t>Computer Purchase and Maintenance</t>
  </si>
  <si>
    <t>Office Rent</t>
  </si>
  <si>
    <t>Occupancy</t>
  </si>
  <si>
    <t>Promotion &amp; PR</t>
  </si>
  <si>
    <t xml:space="preserve">Personnel </t>
  </si>
  <si>
    <t>Compensation - US</t>
  </si>
  <si>
    <t>Payroll Tax US</t>
  </si>
  <si>
    <t>Employee Insurance</t>
  </si>
  <si>
    <t>Totals</t>
  </si>
  <si>
    <t>Consultant Fees</t>
  </si>
  <si>
    <t>Courier Costs</t>
  </si>
  <si>
    <t xml:space="preserve">Printing and Reproduction </t>
  </si>
  <si>
    <t xml:space="preserve">Employee Benefits </t>
  </si>
  <si>
    <t xml:space="preserve">Vietnam April 2016 Cost per Child Analysis </t>
  </si>
  <si>
    <t xml:space="preserve">Vietnam November 2016 Cost per Child Analysis </t>
  </si>
  <si>
    <t>Quarterly Meetings</t>
  </si>
  <si>
    <t xml:space="preserve">Costs borne by technical partner for survey implementation </t>
  </si>
  <si>
    <t>Costs borne by technical partner for survey implementation</t>
  </si>
  <si>
    <t xml:space="preserve">Direct </t>
  </si>
  <si>
    <t>Imputed</t>
  </si>
  <si>
    <t>Direct</t>
  </si>
  <si>
    <t xml:space="preserve">Imputed </t>
  </si>
  <si>
    <t>tablets</t>
  </si>
  <si>
    <t xml:space="preserve">Advocacy Work </t>
  </si>
  <si>
    <t xml:space="preserve">Training and distribution cascade </t>
  </si>
  <si>
    <t>Deworming Day implementation (speakers, banners, etc.)</t>
  </si>
  <si>
    <t>Government partner monitoring costs</t>
  </si>
  <si>
    <t>Province-level monitoring costs</t>
  </si>
  <si>
    <t>EMW &amp; Evidence Action monitoring costs</t>
  </si>
  <si>
    <t>Independent monitoring costs</t>
  </si>
  <si>
    <t>Government partner project management costs</t>
  </si>
  <si>
    <t xml:space="preserve">EMW staff compensation </t>
  </si>
  <si>
    <t>EMW office expenses</t>
  </si>
  <si>
    <t xml:space="preserve">EMW overhead </t>
  </si>
  <si>
    <t>Quarterly meetings</t>
  </si>
  <si>
    <t>Drug shipping costs</t>
  </si>
  <si>
    <t>WHO</t>
  </si>
  <si>
    <t>Gov</t>
  </si>
  <si>
    <t>EMW</t>
  </si>
  <si>
    <r>
      <t xml:space="preserve">1. This model includes </t>
    </r>
    <r>
      <rPr>
        <b/>
        <sz val="11"/>
        <color theme="1"/>
        <rFont val="Calibri"/>
        <family val="2"/>
        <scheme val="minor"/>
      </rPr>
      <t>all contributing expenditures</t>
    </r>
    <r>
      <rPr>
        <sz val="11"/>
        <color theme="1"/>
        <rFont val="Calibri"/>
        <family val="2"/>
        <scheme val="minor"/>
      </rPr>
      <t xml:space="preserve"> to Vietnam's 2016 deworming rounds which took place in April 2016 and November 2016. </t>
    </r>
  </si>
  <si>
    <t>2. These expenditures include costs to Evidence Action as well as partner costs incurred by the World Health Organization, the implementing NGO partner East Meets West Foundation (EMWF), and the Government of Vietnam.</t>
  </si>
  <si>
    <t>1. Expenditures were categorized by program area and aggregated by cost category (seen column C of the model) to feed into the costing model</t>
  </si>
  <si>
    <t xml:space="preserve">1. Prevalence surveys are essential to informing treatment strategy, frequency, and the measurement of impact. A baseline prevalence survey was conducted prior to the first round of treatment to inform subsequent treatment strategies. An additional endline survey is expected to take place in October 2018.  The implementation costs of these two surveys were divided across the program's expected duration, which will cover 4 deworming rounds. Therefore, each round of deworming encompasses 1/4 of the prevalence survey costs. </t>
  </si>
  <si>
    <r>
      <t>2. The "</t>
    </r>
    <r>
      <rPr>
        <b/>
        <sz val="11"/>
        <color theme="1"/>
        <rFont val="Calibri"/>
        <family val="2"/>
        <scheme val="minor"/>
      </rPr>
      <t>Approximate # children treated</t>
    </r>
    <r>
      <rPr>
        <sz val="11"/>
        <color theme="1"/>
        <rFont val="Calibri"/>
        <family val="2"/>
        <scheme val="minor"/>
      </rPr>
      <t>" (reported in cells D37 on both costing model tabs) is the number reported for each deworming round by the Government of Vietnam</t>
    </r>
  </si>
  <si>
    <t>1. Drug costs are included in the model as imputed costs. Since drugs are procured through the WHO donation program, they do not pose a direct cost to Evidence Action or the government; however, their imputed value is included in the model as an important incremental cost to running the program (see cells L55 in both costing models). The value of the drugs has been calculated based on the number of individuals treated for STH in each round. Leftover drugs are either turned back over to the Ministry of Health or kept at the local level health centers for further use and thus are not reflected as a cost to the program.</t>
  </si>
  <si>
    <t>Printing Training Materials</t>
  </si>
  <si>
    <t>Mebendazole/Albendazole</t>
  </si>
  <si>
    <r>
      <t xml:space="preserve">3. The </t>
    </r>
    <r>
      <rPr>
        <b/>
        <sz val="11"/>
        <color theme="1"/>
        <rFont val="Calibri"/>
        <family val="2"/>
        <scheme val="minor"/>
      </rPr>
      <t xml:space="preserve"># of Albendazole and Mebendazole tablets </t>
    </r>
    <r>
      <rPr>
        <sz val="11"/>
        <color theme="1"/>
        <rFont val="Calibri"/>
        <family val="2"/>
        <scheme val="minor"/>
      </rPr>
      <t xml:space="preserve">reflected in the model are based on the approximate # of children treated for STH in the April and November rounds. The Government of Vietnam switched from providing Albendazole in the April deworming round to a mix of Albendazole and Mebendazole in November. Unit costs for each drug are assumed to be the same. </t>
    </r>
  </si>
  <si>
    <r>
      <t xml:space="preserve">4. </t>
    </r>
    <r>
      <rPr>
        <b/>
        <sz val="11"/>
        <color theme="1"/>
        <rFont val="Calibri"/>
        <family val="2"/>
        <scheme val="minor"/>
      </rPr>
      <t>Exchange rates</t>
    </r>
    <r>
      <rPr>
        <sz val="11"/>
        <color theme="1"/>
        <rFont val="Calibri"/>
        <family val="2"/>
        <scheme val="minor"/>
      </rPr>
      <t xml:space="preserve"> for cost conversion in this model used the rate of 22,033 Vietnamese Dong to the dollar (cell D38). This represents the average (mean) exchange rate across all expenses incurred between 2014-2017 (the time frame of costs included in this model).</t>
    </r>
  </si>
  <si>
    <t>Vietnam 2016 Costing Model (2 rounds)</t>
  </si>
  <si>
    <t xml:space="preserve">3. The model includes start-up costs incurred by Evidence Action beginning in 2014. Other costs included in the model fall within the general time frame of when the 2016 deworming rounds were conducted, and extend through February 2017. </t>
  </si>
  <si>
    <t>e. Average cost per round</t>
  </si>
  <si>
    <r>
      <t xml:space="preserve">Deworming is intended to take place in Vietnam biannually, as it did in 2016 (though changes in treatment strategy mean that annual deworming will take place henceforce). As mentioned in a.1 above, the model provides a cost per child per round. Cost per child can differ between rounds for a number of reasons, including changes in number of children treated, and cost differentials between rounds - some of which can be attributed to start-up costs included in the costing for the initial treatment round. </t>
    </r>
    <r>
      <rPr>
        <b/>
        <sz val="11"/>
        <color theme="1"/>
        <rFont val="Calibri"/>
        <family val="2"/>
        <scheme val="minor"/>
      </rPr>
      <t>The weighted average cost per child in Vietnam across both rounds in 2016 is $0.47.</t>
    </r>
  </si>
  <si>
    <r>
      <t xml:space="preserve">5. </t>
    </r>
    <r>
      <rPr>
        <b/>
        <sz val="11"/>
        <rFont val="Calibri"/>
        <family val="2"/>
        <scheme val="minor"/>
      </rPr>
      <t>Overhead</t>
    </r>
    <r>
      <rPr>
        <sz val="11"/>
        <rFont val="Calibri"/>
        <family val="2"/>
        <scheme val="minor"/>
      </rPr>
      <t xml:space="preserve"> costs for Evidence Action were calculated at a rate of 12% in 2015, 17%  in 2016, and 15% in 2017 based on financial records and estimates.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</si>
</sst>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_(&quot;$&quot;* #,##0_);_(&quot;$&quot;* \(#,##0\);_(&quot;$&quot;* &quot;-&quot;??_);_(@_)"/>
    <numFmt numFmtId="165" formatCode="_([$KES]\ * #,##0_);_([$KES]\ * \(#,##0\);_([$KES]\ * &quot;-&quot;??_);_(@_)"/>
    <numFmt numFmtId="166" formatCode="_(* #,##0_);_(* \(#,##0\);_(* &quot;-&quot;??_);_(@_)"/>
    <numFmt numFmtId="167" formatCode="_([$VND]\ * #,##0.00_);_([$VND]\ * \(#,##0.00\);_([$VND]\ * &quot;-&quot;??_);_(@_)"/>
    <numFmt numFmtId="168" formatCode="_([$VND]\ * #,##0_);_([$VND]\ * \(#,##0\);_([$VND]\ * &quot;-&quot;_);_(@_)"/>
    <numFmt numFmtId="169" formatCode="_([$VND]\ * #,##0_);_([$VND]\ * \(#,##0\);_([$VND]\ * &quot;-&quot;??_);_(@_)"/>
    <numFmt numFmtId="170" formatCode="[$VND]\ #,##0.00_);\([$VND]\ #,##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Tahoma"/>
      <family val="2"/>
    </font>
    <font>
      <b/>
      <sz val="14"/>
      <color theme="1"/>
      <name val="Calibri"/>
      <family val="2"/>
      <scheme val="minor"/>
    </font>
    <font>
      <b/>
      <u/>
      <sz val="11"/>
      <color theme="1"/>
      <name val="Calibri"/>
      <family val="2"/>
      <scheme val="minor"/>
    </font>
    <font>
      <sz val="11"/>
      <name val="Calibri"/>
      <family val="2"/>
      <scheme val="minor"/>
    </font>
    <font>
      <b/>
      <sz val="11"/>
      <name val="Calibri"/>
      <family val="2"/>
      <scheme val="minor"/>
    </font>
    <font>
      <b/>
      <sz val="14"/>
      <color theme="0"/>
      <name val="Tahoma"/>
      <family val="2"/>
    </font>
    <font>
      <sz val="12"/>
      <name val="Tahoma"/>
      <family val="2"/>
    </font>
    <font>
      <b/>
      <sz val="14"/>
      <name val="Tahoma"/>
      <family val="2"/>
    </font>
    <font>
      <sz val="12"/>
      <color theme="1"/>
      <name val="Tahoma"/>
      <family val="2"/>
    </font>
    <font>
      <sz val="10"/>
      <color theme="1"/>
      <name val="Tahoma"/>
      <family val="2"/>
    </font>
    <font>
      <b/>
      <sz val="8"/>
      <color theme="1"/>
      <name val="Tahoma"/>
      <family val="2"/>
    </font>
    <font>
      <sz val="8"/>
      <name val="Tahoma"/>
      <family val="2"/>
    </font>
    <font>
      <sz val="8"/>
      <color theme="1"/>
      <name val="Calibri"/>
      <family val="2"/>
    </font>
    <font>
      <sz val="8"/>
      <color theme="1"/>
      <name val="Tahoma"/>
      <family val="2"/>
    </font>
  </fonts>
  <fills count="5">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5"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0" fontId="1"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5" fillId="0" borderId="0"/>
    <xf numFmtId="9" fontId="15" fillId="0" borderId="0" applyFont="0" applyFill="0" applyBorder="0" applyAlignment="0" applyProtection="0"/>
    <xf numFmtId="0" fontId="3" fillId="0" borderId="0"/>
    <xf numFmtId="44" fontId="15" fillId="0" borderId="0" applyFont="0" applyFill="0" applyBorder="0" applyAlignment="0" applyProtection="0"/>
  </cellStyleXfs>
  <cellXfs count="102">
    <xf numFmtId="0" fontId="0" fillId="0" borderId="0" xfId="0"/>
    <xf numFmtId="0" fontId="3" fillId="0" borderId="0" xfId="0" applyFont="1"/>
    <xf numFmtId="0" fontId="4" fillId="0" borderId="0" xfId="2" applyFont="1"/>
    <xf numFmtId="0" fontId="1" fillId="0" borderId="0" xfId="2"/>
    <xf numFmtId="0" fontId="5" fillId="0" borderId="0" xfId="2" applyFont="1"/>
    <xf numFmtId="0" fontId="1" fillId="0" borderId="0" xfId="2" applyAlignment="1">
      <alignment horizontal="right" vertical="top"/>
    </xf>
    <xf numFmtId="0" fontId="1" fillId="0" borderId="0" xfId="2" applyAlignment="1">
      <alignment wrapText="1"/>
    </xf>
    <xf numFmtId="0" fontId="6" fillId="0" borderId="0" xfId="2" applyFont="1" applyAlignment="1">
      <alignment wrapText="1"/>
    </xf>
    <xf numFmtId="0" fontId="8" fillId="2" borderId="0" xfId="3" applyFont="1" applyFill="1" applyAlignment="1">
      <alignment vertical="center"/>
    </xf>
    <xf numFmtId="0" fontId="3" fillId="3" borderId="0" xfId="3" applyFill="1"/>
    <xf numFmtId="164" fontId="0" fillId="3" borderId="0" xfId="4" applyNumberFormat="1" applyFont="1" applyFill="1"/>
    <xf numFmtId="165" fontId="3" fillId="3" borderId="0" xfId="3" applyNumberFormat="1" applyFill="1"/>
    <xf numFmtId="0" fontId="9" fillId="3" borderId="0" xfId="3" applyFont="1" applyFill="1" applyBorder="1" applyAlignment="1">
      <alignment vertical="center"/>
    </xf>
    <xf numFmtId="0" fontId="10" fillId="3" borderId="0" xfId="3" applyFont="1" applyFill="1" applyBorder="1" applyAlignment="1">
      <alignment vertical="center"/>
    </xf>
    <xf numFmtId="0" fontId="11" fillId="3" borderId="0" xfId="3" applyFont="1" applyFill="1"/>
    <xf numFmtId="0" fontId="13" fillId="4" borderId="2" xfId="3" applyFont="1" applyFill="1" applyBorder="1"/>
    <xf numFmtId="0" fontId="13" fillId="4" borderId="2" xfId="3" applyFont="1" applyFill="1" applyBorder="1" applyAlignment="1">
      <alignment wrapText="1"/>
    </xf>
    <xf numFmtId="0" fontId="3" fillId="3" borderId="2" xfId="3" applyFill="1" applyBorder="1"/>
    <xf numFmtId="44" fontId="3" fillId="3" borderId="0" xfId="3" applyNumberFormat="1" applyFill="1"/>
    <xf numFmtId="164" fontId="3" fillId="3" borderId="0" xfId="3" applyNumberFormat="1" applyFill="1" applyBorder="1"/>
    <xf numFmtId="164" fontId="3" fillId="3" borderId="0" xfId="3" applyNumberFormat="1" applyFill="1"/>
    <xf numFmtId="43" fontId="3" fillId="3" borderId="0" xfId="3" applyNumberFormat="1" applyFill="1"/>
    <xf numFmtId="0" fontId="3" fillId="3" borderId="0" xfId="3" applyFill="1" applyBorder="1"/>
    <xf numFmtId="0" fontId="3" fillId="0" borderId="0" xfId="3"/>
    <xf numFmtId="0" fontId="3" fillId="4" borderId="0" xfId="3" applyFill="1"/>
    <xf numFmtId="0" fontId="11" fillId="4" borderId="0" xfId="3" applyFont="1" applyFill="1"/>
    <xf numFmtId="164" fontId="0" fillId="4" borderId="0" xfId="4" applyNumberFormat="1" applyFont="1" applyFill="1"/>
    <xf numFmtId="165" fontId="3" fillId="4" borderId="0" xfId="3" applyNumberFormat="1" applyFill="1"/>
    <xf numFmtId="0" fontId="1" fillId="0" borderId="0" xfId="3" applyFont="1"/>
    <xf numFmtId="164" fontId="0" fillId="0" borderId="0" xfId="4" applyNumberFormat="1" applyFont="1"/>
    <xf numFmtId="165" fontId="3" fillId="0" borderId="0" xfId="3" applyNumberFormat="1"/>
    <xf numFmtId="0" fontId="3" fillId="0" borderId="0" xfId="3" applyFont="1" applyFill="1" applyBorder="1" applyAlignment="1">
      <alignment vertical="center"/>
    </xf>
    <xf numFmtId="0" fontId="3" fillId="0" borderId="0" xfId="3" applyFont="1" applyFill="1" applyAlignment="1">
      <alignment horizontal="left" vertical="top"/>
    </xf>
    <xf numFmtId="0" fontId="3" fillId="0" borderId="0" xfId="3" applyFont="1" applyFill="1" applyBorder="1" applyAlignment="1">
      <alignment vertical="center" wrapText="1"/>
    </xf>
    <xf numFmtId="0" fontId="3" fillId="0" borderId="0" xfId="3" applyFont="1" applyAlignment="1">
      <alignment wrapText="1"/>
    </xf>
    <xf numFmtId="44" fontId="0" fillId="0" borderId="0" xfId="4" applyNumberFormat="1" applyFont="1"/>
    <xf numFmtId="0" fontId="3" fillId="0" borderId="0" xfId="3" applyFont="1"/>
    <xf numFmtId="166" fontId="3" fillId="3" borderId="2" xfId="5" applyNumberFormat="1" applyFont="1" applyFill="1" applyBorder="1"/>
    <xf numFmtId="0" fontId="3" fillId="0" borderId="0" xfId="3" applyFont="1" applyAlignment="1">
      <alignment horizontal="center" vertical="center"/>
    </xf>
    <xf numFmtId="0" fontId="3" fillId="0" borderId="0" xfId="3" applyFont="1" applyAlignment="1">
      <alignment horizontal="center"/>
    </xf>
    <xf numFmtId="0" fontId="3" fillId="0" borderId="0" xfId="0" applyFont="1" applyAlignment="1">
      <alignment horizontal="left"/>
    </xf>
    <xf numFmtId="44" fontId="3" fillId="0" borderId="0" xfId="0" applyNumberFormat="1" applyFont="1"/>
    <xf numFmtId="44" fontId="3" fillId="0" borderId="0" xfId="0" applyNumberFormat="1" applyFont="1" applyAlignment="1">
      <alignment horizontal="left"/>
    </xf>
    <xf numFmtId="0" fontId="3" fillId="0" borderId="0" xfId="0" applyNumberFormat="1" applyFont="1" applyAlignment="1">
      <alignment horizontal="left"/>
    </xf>
    <xf numFmtId="166" fontId="3" fillId="0" borderId="0" xfId="5" applyNumberFormat="1" applyFont="1"/>
    <xf numFmtId="1" fontId="3" fillId="0" borderId="2" xfId="0" applyNumberFormat="1" applyFont="1" applyBorder="1"/>
    <xf numFmtId="165" fontId="3" fillId="0" borderId="0" xfId="3" applyNumberFormat="1" applyFont="1"/>
    <xf numFmtId="44" fontId="3" fillId="0" borderId="0" xfId="3" applyNumberFormat="1" applyFont="1"/>
    <xf numFmtId="167" fontId="3" fillId="0" borderId="0" xfId="3" applyNumberFormat="1" applyFont="1"/>
    <xf numFmtId="164" fontId="3" fillId="0" borderId="0" xfId="4" applyNumberFormat="1" applyFont="1"/>
    <xf numFmtId="44" fontId="3" fillId="0" borderId="0" xfId="4" applyFont="1"/>
    <xf numFmtId="164" fontId="3" fillId="0" borderId="0" xfId="4" applyNumberFormat="1" applyFont="1" applyAlignment="1">
      <alignment horizontal="center"/>
    </xf>
    <xf numFmtId="44" fontId="3" fillId="0" borderId="0" xfId="4" applyNumberFormat="1" applyFont="1"/>
    <xf numFmtId="164" fontId="3" fillId="0" borderId="0" xfId="4" applyNumberFormat="1" applyFont="1" applyAlignment="1">
      <alignment wrapText="1"/>
    </xf>
    <xf numFmtId="0" fontId="3" fillId="0" borderId="0" xfId="3" applyFont="1" applyAlignment="1">
      <alignment horizontal="left"/>
    </xf>
    <xf numFmtId="0" fontId="3" fillId="0" borderId="0" xfId="3" applyFont="1" applyAlignment="1">
      <alignment horizontal="left" wrapText="1"/>
    </xf>
    <xf numFmtId="43" fontId="3" fillId="0" borderId="0" xfId="3" applyNumberFormat="1" applyFont="1"/>
    <xf numFmtId="44" fontId="3" fillId="0" borderId="0" xfId="1" applyFont="1"/>
    <xf numFmtId="164" fontId="3" fillId="3" borderId="2" xfId="4" applyNumberFormat="1" applyFont="1" applyFill="1" applyBorder="1"/>
    <xf numFmtId="44" fontId="3" fillId="3" borderId="2" xfId="4" applyFont="1" applyFill="1" applyBorder="1"/>
    <xf numFmtId="9" fontId="3" fillId="3" borderId="2" xfId="6" applyFont="1" applyFill="1" applyBorder="1"/>
    <xf numFmtId="168" fontId="3" fillId="0" borderId="0" xfId="3" applyNumberFormat="1" applyFont="1"/>
    <xf numFmtId="168" fontId="3" fillId="0" borderId="0" xfId="0" applyNumberFormat="1" applyFont="1"/>
    <xf numFmtId="0" fontId="3" fillId="0" borderId="0" xfId="3" applyFill="1" applyBorder="1"/>
    <xf numFmtId="0" fontId="3" fillId="3" borderId="0" xfId="3" applyNumberFormat="1" applyFill="1"/>
    <xf numFmtId="0" fontId="3" fillId="4" borderId="0" xfId="3" applyNumberFormat="1" applyFill="1"/>
    <xf numFmtId="0" fontId="3" fillId="0" borderId="0" xfId="3" applyNumberFormat="1" applyFont="1"/>
    <xf numFmtId="0" fontId="3" fillId="0" borderId="0" xfId="3" applyNumberFormat="1"/>
    <xf numFmtId="0" fontId="0" fillId="3" borderId="0" xfId="0" applyFill="1"/>
    <xf numFmtId="0" fontId="14" fillId="0" borderId="0" xfId="3" applyFont="1" applyFill="1" applyBorder="1"/>
    <xf numFmtId="0" fontId="14" fillId="3" borderId="0" xfId="3" applyFont="1" applyFill="1" applyBorder="1"/>
    <xf numFmtId="0" fontId="14" fillId="3" borderId="0" xfId="3" applyFont="1" applyFill="1" applyBorder="1" applyAlignment="1">
      <alignment wrapText="1"/>
    </xf>
    <xf numFmtId="0" fontId="16" fillId="0" borderId="0" xfId="0" applyFont="1" applyAlignment="1">
      <alignment horizontal="left"/>
    </xf>
    <xf numFmtId="0" fontId="3" fillId="0" borderId="0" xfId="7" applyFont="1" applyFill="1" applyAlignment="1">
      <alignment horizontal="left" vertical="top"/>
    </xf>
    <xf numFmtId="0" fontId="3" fillId="3" borderId="0" xfId="3" applyFont="1" applyFill="1"/>
    <xf numFmtId="0" fontId="3" fillId="3" borderId="2" xfId="3" applyFont="1" applyFill="1" applyBorder="1"/>
    <xf numFmtId="164" fontId="3" fillId="3" borderId="0" xfId="3" applyNumberFormat="1" applyFont="1" applyFill="1" applyBorder="1"/>
    <xf numFmtId="43" fontId="3" fillId="3" borderId="0" xfId="3" applyNumberFormat="1" applyFont="1" applyFill="1"/>
    <xf numFmtId="0" fontId="3" fillId="3" borderId="0" xfId="3" applyFont="1" applyFill="1" applyBorder="1"/>
    <xf numFmtId="44" fontId="3" fillId="0" borderId="0" xfId="3" applyNumberFormat="1"/>
    <xf numFmtId="44" fontId="3" fillId="3" borderId="2" xfId="4" applyNumberFormat="1" applyFont="1" applyFill="1" applyBorder="1"/>
    <xf numFmtId="164" fontId="3" fillId="0" borderId="0" xfId="3" applyNumberFormat="1"/>
    <xf numFmtId="0" fontId="0" fillId="0" borderId="0" xfId="2" applyFont="1" applyAlignment="1"/>
    <xf numFmtId="0" fontId="0" fillId="0" borderId="0" xfId="2" applyFont="1" applyAlignment="1">
      <alignment wrapText="1"/>
    </xf>
    <xf numFmtId="169" fontId="3" fillId="3" borderId="2" xfId="3" applyNumberFormat="1" applyFont="1" applyFill="1" applyBorder="1"/>
    <xf numFmtId="167" fontId="3" fillId="3" borderId="0" xfId="3" applyNumberFormat="1" applyFill="1"/>
    <xf numFmtId="43" fontId="3" fillId="0" borderId="0" xfId="3" applyNumberFormat="1"/>
    <xf numFmtId="1" fontId="3" fillId="3" borderId="2" xfId="3" applyNumberFormat="1" applyFill="1" applyBorder="1"/>
    <xf numFmtId="170" fontId="3" fillId="0" borderId="0" xfId="1" applyNumberFormat="1" applyFont="1"/>
    <xf numFmtId="0" fontId="13" fillId="3" borderId="2" xfId="3" applyFont="1" applyFill="1" applyBorder="1"/>
    <xf numFmtId="164" fontId="13" fillId="3" borderId="2" xfId="3" applyNumberFormat="1" applyFont="1" applyFill="1" applyBorder="1"/>
    <xf numFmtId="43" fontId="13" fillId="3" borderId="2" xfId="5" applyNumberFormat="1" applyFont="1" applyFill="1" applyBorder="1"/>
    <xf numFmtId="169" fontId="13" fillId="3" borderId="2" xfId="3" applyNumberFormat="1" applyFont="1" applyFill="1" applyBorder="1"/>
    <xf numFmtId="9" fontId="13" fillId="3" borderId="2" xfId="6" applyFont="1" applyFill="1" applyBorder="1"/>
    <xf numFmtId="0" fontId="5" fillId="0" borderId="0" xfId="0" applyFont="1"/>
    <xf numFmtId="0" fontId="0" fillId="0" borderId="0" xfId="0" applyAlignment="1">
      <alignment wrapText="1"/>
    </xf>
    <xf numFmtId="0" fontId="3" fillId="0" borderId="0" xfId="3" applyFont="1" applyAlignment="1">
      <alignment horizontal="center" vertical="center"/>
    </xf>
    <xf numFmtId="0" fontId="13" fillId="0" borderId="0" xfId="3" applyFont="1" applyAlignment="1">
      <alignment horizontal="left"/>
    </xf>
    <xf numFmtId="0" fontId="12" fillId="3" borderId="1" xfId="3" applyFont="1" applyFill="1" applyBorder="1" applyAlignment="1">
      <alignment horizontal="center"/>
    </xf>
    <xf numFmtId="0" fontId="12" fillId="3" borderId="0" xfId="3" applyFont="1" applyFill="1" applyAlignment="1">
      <alignment horizontal="center"/>
    </xf>
    <xf numFmtId="0" fontId="3" fillId="0" borderId="0" xfId="3" applyAlignment="1">
      <alignment horizontal="center" vertical="center"/>
    </xf>
    <xf numFmtId="0" fontId="3" fillId="3" borderId="0" xfId="3" applyFont="1" applyFill="1" applyAlignment="1">
      <alignment horizontal="center"/>
    </xf>
  </cellXfs>
  <cellStyles count="11">
    <cellStyle name="Comma 2" xfId="5"/>
    <cellStyle name="Currency" xfId="1" builtinId="4"/>
    <cellStyle name="Currency 2" xfId="4"/>
    <cellStyle name="Currency 3" xfId="10"/>
    <cellStyle name="Normal" xfId="0" builtinId="0"/>
    <cellStyle name="Normal 2" xfId="3"/>
    <cellStyle name="Normal 2 4" xfId="9"/>
    <cellStyle name="Normal 3" xfId="2"/>
    <cellStyle name="Normal 4" xfId="7"/>
    <cellStyle name="Percent 2" xfId="6"/>
    <cellStyle name="Percent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_Nicole/Documents/InKlude%20Labs%20Financial%20Report_Dec14_2015_Jan_21-2%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Report\InKlude%20Labs\Forecasting\2014-15\Comparison%20between%20Forecast%20&amp;%20actuals%20for%20DEC%20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H3" t="str">
            <v>40101 Grant Revenue</v>
          </cell>
        </row>
        <row r="4">
          <cell r="H4" t="str">
            <v>40602 Contribution Revenue</v>
          </cell>
        </row>
        <row r="5">
          <cell r="H5" t="str">
            <v>40901 Pledge Revenue</v>
          </cell>
        </row>
        <row r="6">
          <cell r="H6" t="str">
            <v>42503 Interest Income</v>
          </cell>
        </row>
        <row r="7">
          <cell r="H7" t="str">
            <v>43101 Other Income</v>
          </cell>
        </row>
        <row r="8">
          <cell r="H8" t="str">
            <v>50101 Salaries and Wages - US</v>
          </cell>
        </row>
        <row r="9">
          <cell r="H9" t="str">
            <v>50103 Salaries - Non US</v>
          </cell>
        </row>
        <row r="10">
          <cell r="H10" t="str">
            <v>50106 Contract Employees Non US TCN</v>
          </cell>
        </row>
        <row r="11">
          <cell r="H11" t="str">
            <v>50110 Bonuses</v>
          </cell>
        </row>
        <row r="12">
          <cell r="H12" t="str">
            <v>50113 Casual Labor</v>
          </cell>
        </row>
        <row r="13">
          <cell r="H13" t="str">
            <v>50201 Other Benefits - US</v>
          </cell>
        </row>
        <row r="14">
          <cell r="H14" t="str">
            <v xml:space="preserve">50202 US Payroll Taxes </v>
          </cell>
        </row>
        <row r="15">
          <cell r="H15" t="str">
            <v>50205 401k Employer Contributions</v>
          </cell>
        </row>
        <row r="16">
          <cell r="H16" t="str">
            <v>50211 Other Benefits - Field</v>
          </cell>
        </row>
        <row r="17">
          <cell r="H17" t="str">
            <v>50221 Medical Reimbursements</v>
          </cell>
        </row>
        <row r="18">
          <cell r="H18" t="str">
            <v>50222 Immigration/ Visa administration costs</v>
          </cell>
        </row>
        <row r="19">
          <cell r="H19" t="str">
            <v>50204 Medical and Health Insurance</v>
          </cell>
        </row>
        <row r="20">
          <cell r="H20" t="str">
            <v>50208 Vacation</v>
          </cell>
        </row>
        <row r="21">
          <cell r="H21" t="str">
            <v>50206 Field Payroll Taxes</v>
          </cell>
        </row>
        <row r="22">
          <cell r="H22" t="str">
            <v>50207 LTD</v>
          </cell>
        </row>
        <row r="23">
          <cell r="H23" t="str">
            <v>50208 Severance</v>
          </cell>
        </row>
        <row r="24">
          <cell r="H24" t="str">
            <v>50209 Relocation</v>
          </cell>
        </row>
        <row r="25">
          <cell r="H25" t="str">
            <v>50400 Intervention Materials</v>
          </cell>
        </row>
        <row r="26">
          <cell r="H26" t="str">
            <v>50401 Materials</v>
          </cell>
        </row>
        <row r="27">
          <cell r="H27" t="str">
            <v>50402 Construction</v>
          </cell>
        </row>
        <row r="28">
          <cell r="H28" t="str">
            <v>50496 Survey Costs - Other Expense</v>
          </cell>
        </row>
        <row r="29">
          <cell r="H29" t="str">
            <v xml:space="preserve">50497 Survey Costs </v>
          </cell>
        </row>
        <row r="30">
          <cell r="H30" t="str">
            <v>50505 Vehicle - Rental</v>
          </cell>
        </row>
        <row r="31">
          <cell r="H31" t="str">
            <v>50506 Vehicle - Purchase</v>
          </cell>
        </row>
        <row r="32">
          <cell r="H32" t="str">
            <v>50511 Vehicle - Fuel Costs</v>
          </cell>
        </row>
        <row r="33">
          <cell r="H33" t="str">
            <v>50515 Vehicle - Repairs &amp; Maintenace</v>
          </cell>
        </row>
        <row r="34">
          <cell r="H34" t="str">
            <v>50519 Vehicle - Other</v>
          </cell>
        </row>
        <row r="35">
          <cell r="H35" t="str">
            <v>50520 Vehicle Insurance</v>
          </cell>
        </row>
        <row r="36">
          <cell r="H36" t="str">
            <v>50601 Professional Fees Legal</v>
          </cell>
        </row>
        <row r="37">
          <cell r="H37" t="str">
            <v>50602 Professional Fees Accounting</v>
          </cell>
        </row>
        <row r="38">
          <cell r="H38" t="str">
            <v>50603 Professional Fees Consultants</v>
          </cell>
        </row>
        <row r="39">
          <cell r="H39" t="str">
            <v>50604 Professional Fees Other</v>
          </cell>
        </row>
        <row r="40">
          <cell r="H40" t="str">
            <v>54931 Internal Consulting Services</v>
          </cell>
        </row>
        <row r="41">
          <cell r="H41" t="str">
            <v>50303 Programs - Field Guides</v>
          </cell>
        </row>
        <row r="42">
          <cell r="H42" t="str">
            <v>50304 Programs - Field Allowances</v>
          </cell>
        </row>
        <row r="43">
          <cell r="H43" t="str">
            <v>50328 Facilitation and Coordination Fees</v>
          </cell>
        </row>
        <row r="44">
          <cell r="H44" t="str">
            <v>50340 Laboratory</v>
          </cell>
        </row>
        <row r="45">
          <cell r="H45" t="str">
            <v>50343 Translation</v>
          </cell>
        </row>
        <row r="46">
          <cell r="H46" t="str">
            <v>50381 Program Data - Outsourced Data</v>
          </cell>
        </row>
        <row r="47">
          <cell r="H47" t="str">
            <v>50345 Honoarium/Stipend</v>
          </cell>
        </row>
        <row r="48">
          <cell r="H48" t="str">
            <v>51201 Occupancy Rent</v>
          </cell>
        </row>
        <row r="49">
          <cell r="H49" t="str">
            <v>51202 Occupancy Utilities</v>
          </cell>
        </row>
        <row r="50">
          <cell r="H50" t="str">
            <v>51203 Occupancy Electricity</v>
          </cell>
        </row>
        <row r="51">
          <cell r="H51" t="str">
            <v>51204 Occupancy Repairs and maintenance</v>
          </cell>
        </row>
        <row r="52">
          <cell r="H52" t="str">
            <v>51205 Occupancy Security</v>
          </cell>
        </row>
        <row r="53">
          <cell r="H53" t="str">
            <v>51206 Occupancy Occupancy Other</v>
          </cell>
        </row>
        <row r="54">
          <cell r="H54" t="str">
            <v>51401  Office Supplies</v>
          </cell>
        </row>
        <row r="55">
          <cell r="H55" t="str">
            <v>51402 Office Expense Small Equipment (less than $2,500)</v>
          </cell>
        </row>
        <row r="56">
          <cell r="H56" t="str">
            <v>51403 Office Expense Telephone/Communications</v>
          </cell>
        </row>
        <row r="57">
          <cell r="H57" t="str">
            <v>51404 Office Expense Postage/Courier/Shipping</v>
          </cell>
        </row>
        <row r="58">
          <cell r="H58" t="str">
            <v>51405  Office Expenses Others</v>
          </cell>
        </row>
        <row r="59">
          <cell r="H59" t="str">
            <v>51406  Office Expenses Equipment R and M</v>
          </cell>
        </row>
        <row r="60">
          <cell r="H60" t="str">
            <v>51601 Computer/Network Software</v>
          </cell>
        </row>
        <row r="61">
          <cell r="H61" t="str">
            <v>51602 Computer/Network Equipment/Peripherals</v>
          </cell>
        </row>
        <row r="62">
          <cell r="H62" t="str">
            <v>51603 Computer/Network Computer/Purchases</v>
          </cell>
        </row>
        <row r="63">
          <cell r="H63" t="str">
            <v>51604 Computer/Network Internet</v>
          </cell>
        </row>
        <row r="64">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zoomScaleNormal="100" workbookViewId="0">
      <selection activeCell="A2" sqref="A2"/>
    </sheetView>
  </sheetViews>
  <sheetFormatPr defaultColWidth="7.42578125" defaultRowHeight="15" x14ac:dyDescent="0.25"/>
  <cols>
    <col min="1" max="1" width="4.28515625" style="3" customWidth="1"/>
    <col min="2" max="2" width="14.28515625" style="3" customWidth="1"/>
    <col min="3" max="3" width="131.42578125" style="3" customWidth="1"/>
    <col min="4" max="16384" width="7.42578125" style="3"/>
  </cols>
  <sheetData>
    <row r="1" spans="1:3" ht="18" x14ac:dyDescent="0.35">
      <c r="A1" s="2" t="s">
        <v>116</v>
      </c>
    </row>
    <row r="2" spans="1:3" ht="28.15" customHeight="1" x14ac:dyDescent="0.35">
      <c r="B2" s="2" t="s">
        <v>8</v>
      </c>
    </row>
    <row r="3" spans="1:3" ht="15.75" customHeight="1" x14ac:dyDescent="0.3">
      <c r="B3" s="4" t="s">
        <v>9</v>
      </c>
    </row>
    <row r="4" spans="1:3" ht="14.45" x14ac:dyDescent="0.3">
      <c r="C4" s="82" t="s">
        <v>106</v>
      </c>
    </row>
    <row r="5" spans="1:3" ht="33" customHeight="1" x14ac:dyDescent="0.3">
      <c r="B5" s="5"/>
      <c r="C5" s="83" t="s">
        <v>107</v>
      </c>
    </row>
    <row r="6" spans="1:3" ht="28.9" x14ac:dyDescent="0.3">
      <c r="B6" s="5"/>
      <c r="C6" s="83" t="s">
        <v>117</v>
      </c>
    </row>
    <row r="7" spans="1:3" ht="14.45" x14ac:dyDescent="0.3">
      <c r="B7" s="4" t="s">
        <v>10</v>
      </c>
      <c r="C7" s="6"/>
    </row>
    <row r="8" spans="1:3" ht="15.75" customHeight="1" x14ac:dyDescent="0.3">
      <c r="B8" s="5"/>
      <c r="C8" s="83" t="s">
        <v>108</v>
      </c>
    </row>
    <row r="9" spans="1:3" ht="28.9" x14ac:dyDescent="0.3">
      <c r="B9" s="5"/>
      <c r="C9" s="83" t="s">
        <v>110</v>
      </c>
    </row>
    <row r="10" spans="1:3" ht="43.15" x14ac:dyDescent="0.3">
      <c r="B10" s="5"/>
      <c r="C10" s="83" t="s">
        <v>114</v>
      </c>
    </row>
    <row r="11" spans="1:3" ht="30" x14ac:dyDescent="0.25">
      <c r="B11" s="5"/>
      <c r="C11" s="83" t="s">
        <v>115</v>
      </c>
    </row>
    <row r="12" spans="1:3" ht="30" x14ac:dyDescent="0.25">
      <c r="B12" s="5"/>
      <c r="C12" s="7" t="s">
        <v>120</v>
      </c>
    </row>
    <row r="13" spans="1:3" x14ac:dyDescent="0.25">
      <c r="B13" s="4" t="s">
        <v>11</v>
      </c>
      <c r="C13" s="6"/>
    </row>
    <row r="14" spans="1:3" ht="60" x14ac:dyDescent="0.25">
      <c r="C14" s="83" t="s">
        <v>109</v>
      </c>
    </row>
    <row r="15" spans="1:3" x14ac:dyDescent="0.25">
      <c r="B15" s="4" t="s">
        <v>12</v>
      </c>
      <c r="C15" s="6"/>
    </row>
    <row r="16" spans="1:3" ht="61.9" customHeight="1" x14ac:dyDescent="0.25">
      <c r="C16" s="83" t="s">
        <v>111</v>
      </c>
    </row>
    <row r="17" spans="2:3" x14ac:dyDescent="0.25">
      <c r="B17" s="94" t="s">
        <v>118</v>
      </c>
      <c r="C17" s="95"/>
    </row>
    <row r="18" spans="2:3" ht="75" x14ac:dyDescent="0.25">
      <c r="B18" s="94"/>
      <c r="C18" s="95" t="s">
        <v>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zoomScaleNormal="100" workbookViewId="0">
      <selection activeCell="A3" sqref="A3"/>
    </sheetView>
  </sheetViews>
  <sheetFormatPr defaultColWidth="8.85546875" defaultRowHeight="15" outlineLevelRow="1" outlineLevelCol="2" x14ac:dyDescent="0.25"/>
  <cols>
    <col min="1" max="1" width="8.85546875" style="23"/>
    <col min="2" max="2" width="11.140625" style="23" customWidth="1"/>
    <col min="3" max="3" width="33" style="23" customWidth="1" outlineLevel="1"/>
    <col min="4" max="5" width="18.28515625" style="23" bestFit="1" customWidth="1" outlineLevel="2"/>
    <col min="6" max="6" width="18.85546875" style="23" bestFit="1" customWidth="1" outlineLevel="2"/>
    <col min="7" max="7" width="18.28515625" style="23" bestFit="1" customWidth="1" outlineLevel="1"/>
    <col min="8" max="8" width="15.85546875" style="23" bestFit="1" customWidth="1" outlineLevel="2"/>
    <col min="9" max="9" width="11.140625" style="23" customWidth="1" outlineLevel="2"/>
    <col min="10" max="10" width="20.28515625" style="23" bestFit="1" customWidth="1" outlineLevel="2"/>
    <col min="11" max="11" width="12" style="23" bestFit="1" customWidth="1" outlineLevel="2"/>
    <col min="12" max="12" width="13" style="23" customWidth="1" outlineLevel="1"/>
    <col min="13" max="13" width="17.5703125" style="29" bestFit="1" customWidth="1" outlineLevel="1"/>
    <col min="14" max="14" width="30.5703125" style="29" customWidth="1"/>
    <col min="15" max="15" width="20.85546875" style="30" bestFit="1" customWidth="1"/>
    <col min="16" max="16" width="13.5703125" style="67" bestFit="1" customWidth="1"/>
    <col min="17" max="16384" width="8.85546875" style="23"/>
  </cols>
  <sheetData>
    <row r="1" spans="1:16" s="9" customFormat="1" ht="28.5" customHeight="1" x14ac:dyDescent="0.3">
      <c r="A1" s="8" t="s">
        <v>80</v>
      </c>
      <c r="B1" s="8"/>
      <c r="C1" s="8"/>
      <c r="D1" s="8"/>
      <c r="E1" s="8"/>
      <c r="F1" s="8"/>
      <c r="G1" s="8"/>
      <c r="H1" s="8"/>
      <c r="M1" s="10"/>
      <c r="N1" s="10"/>
      <c r="O1" s="11"/>
      <c r="P1" s="64"/>
    </row>
    <row r="2" spans="1:16" s="9" customFormat="1" ht="21.6" customHeight="1" x14ac:dyDescent="0.3">
      <c r="A2" s="12"/>
      <c r="B2" s="12"/>
      <c r="C2" s="13"/>
      <c r="D2" s="13"/>
      <c r="E2" s="13"/>
      <c r="F2" s="13"/>
      <c r="G2" s="13"/>
      <c r="H2" s="13"/>
      <c r="M2" s="10"/>
      <c r="N2" s="10"/>
      <c r="O2" s="11"/>
      <c r="P2" s="64"/>
    </row>
    <row r="3" spans="1:16" s="9" customFormat="1" ht="18.399999999999999" customHeight="1" x14ac:dyDescent="0.3">
      <c r="C3" s="14" t="s">
        <v>13</v>
      </c>
      <c r="M3" s="10"/>
      <c r="N3" s="10"/>
      <c r="O3" s="11"/>
      <c r="P3" s="64"/>
    </row>
    <row r="4" spans="1:16" s="9" customFormat="1" ht="14.45" x14ac:dyDescent="0.3">
      <c r="C4" s="98" t="s">
        <v>14</v>
      </c>
      <c r="D4" s="98"/>
      <c r="E4" s="98"/>
      <c r="F4" s="98"/>
      <c r="G4" s="98"/>
      <c r="M4" s="10"/>
      <c r="N4" s="10"/>
      <c r="O4" s="11"/>
      <c r="P4" s="64"/>
    </row>
    <row r="5" spans="1:16" s="9" customFormat="1" ht="21.6" x14ac:dyDescent="0.3">
      <c r="C5" s="15" t="s">
        <v>15</v>
      </c>
      <c r="D5" s="15" t="s">
        <v>16</v>
      </c>
      <c r="E5" s="16" t="s">
        <v>17</v>
      </c>
      <c r="F5" s="16" t="s">
        <v>18</v>
      </c>
      <c r="G5" s="16" t="s">
        <v>19</v>
      </c>
      <c r="M5" s="10"/>
      <c r="N5" s="10"/>
      <c r="O5" s="11"/>
      <c r="P5" s="64"/>
    </row>
    <row r="6" spans="1:16" s="9" customFormat="1" ht="14.45" outlineLevel="1" x14ac:dyDescent="0.3">
      <c r="C6" s="17" t="s">
        <v>20</v>
      </c>
      <c r="D6" s="58">
        <f>F21</f>
        <v>134376.92986499998</v>
      </c>
      <c r="E6" s="59">
        <f>D6/$D$37</f>
        <v>0.19386078559557504</v>
      </c>
      <c r="F6" s="84">
        <f>F32</f>
        <v>2960734488.0120821</v>
      </c>
      <c r="G6" s="84">
        <f>F6/$D$37</f>
        <v>4271.3456421616911</v>
      </c>
      <c r="M6" s="10"/>
      <c r="N6" s="10"/>
      <c r="O6" s="11"/>
      <c r="P6" s="64"/>
    </row>
    <row r="7" spans="1:16" s="9" customFormat="1" ht="14.45" outlineLevel="1" x14ac:dyDescent="0.3">
      <c r="C7" s="17" t="s">
        <v>21</v>
      </c>
      <c r="D7" s="58">
        <f>D21</f>
        <v>151162.39614780637</v>
      </c>
      <c r="E7" s="59">
        <f>D7/$D$37</f>
        <v>0.21807657682880247</v>
      </c>
      <c r="F7" s="84">
        <f>D32</f>
        <v>3330569615</v>
      </c>
      <c r="G7" s="84">
        <f>F7/$D$37</f>
        <v>4804.8935385955956</v>
      </c>
      <c r="J7" s="18"/>
      <c r="M7" s="10"/>
      <c r="N7" s="10"/>
      <c r="O7" s="11"/>
      <c r="P7" s="64"/>
    </row>
    <row r="8" spans="1:16" s="9" customFormat="1" ht="14.45" outlineLevel="1" x14ac:dyDescent="0.3">
      <c r="C8" s="17" t="s">
        <v>22</v>
      </c>
      <c r="D8" s="58">
        <f>E21</f>
        <v>102990.51559187897</v>
      </c>
      <c r="E8" s="59">
        <f>D8/$D$37</f>
        <v>0.14858072945700856</v>
      </c>
      <c r="F8" s="84">
        <f>E32</f>
        <v>2269195849</v>
      </c>
      <c r="G8" s="84">
        <f>F8/$D$37</f>
        <v>3273.6876069374835</v>
      </c>
      <c r="M8" s="10"/>
      <c r="N8" s="10"/>
      <c r="O8" s="11"/>
      <c r="P8" s="64"/>
    </row>
    <row r="9" spans="1:16" s="9" customFormat="1" ht="14.45" x14ac:dyDescent="0.3">
      <c r="C9" s="89" t="s">
        <v>23</v>
      </c>
      <c r="D9" s="90">
        <f>SUM(D6:D8)</f>
        <v>388529.84160468535</v>
      </c>
      <c r="E9" s="91">
        <f>SUM(E6:E8)</f>
        <v>0.56051809188138613</v>
      </c>
      <c r="F9" s="92">
        <f>SUM(F6:F8)</f>
        <v>8560499952.0120821</v>
      </c>
      <c r="G9" s="92">
        <f>SUM(G6:G8)</f>
        <v>12349.926787694769</v>
      </c>
      <c r="H9" s="19"/>
      <c r="K9" s="20"/>
      <c r="M9" s="10"/>
      <c r="N9" s="10"/>
      <c r="O9" s="11"/>
      <c r="P9" s="64"/>
    </row>
    <row r="10" spans="1:16" s="9" customFormat="1" ht="14.45" x14ac:dyDescent="0.3">
      <c r="E10" s="21"/>
      <c r="M10" s="10"/>
      <c r="N10" s="10"/>
      <c r="O10" s="11"/>
      <c r="P10" s="64"/>
    </row>
    <row r="11" spans="1:16" s="9" customFormat="1" ht="14.45" x14ac:dyDescent="0.3">
      <c r="M11" s="10"/>
      <c r="N11" s="10"/>
      <c r="O11" s="11"/>
      <c r="P11" s="64"/>
    </row>
    <row r="12" spans="1:16" s="9" customFormat="1" x14ac:dyDescent="0.25">
      <c r="C12" s="99" t="s">
        <v>24</v>
      </c>
      <c r="D12" s="99"/>
      <c r="E12" s="99"/>
      <c r="F12" s="99"/>
      <c r="G12" s="99"/>
      <c r="H12" s="99"/>
      <c r="M12" s="10"/>
      <c r="N12" s="10"/>
      <c r="O12" s="11"/>
      <c r="P12" s="64"/>
    </row>
    <row r="13" spans="1:16" s="9" customFormat="1" x14ac:dyDescent="0.25">
      <c r="C13" s="15" t="s">
        <v>25</v>
      </c>
      <c r="D13" s="15" t="s">
        <v>21</v>
      </c>
      <c r="E13" s="15" t="s">
        <v>22</v>
      </c>
      <c r="F13" s="15" t="s">
        <v>20</v>
      </c>
      <c r="G13" s="15" t="s">
        <v>26</v>
      </c>
      <c r="H13" s="15" t="s">
        <v>27</v>
      </c>
      <c r="M13" s="10"/>
      <c r="N13" s="10"/>
      <c r="O13" s="11"/>
      <c r="P13" s="64"/>
    </row>
    <row r="14" spans="1:16" s="9" customFormat="1" outlineLevel="1" x14ac:dyDescent="0.25">
      <c r="C14" s="17" t="s">
        <v>28</v>
      </c>
      <c r="D14" s="58">
        <f>SUMIFS($L$45:$L$48, $N$45:$N$48, "Gov")</f>
        <v>3552.2049335279471</v>
      </c>
      <c r="E14" s="58">
        <f>SUMIFS($L$45:$L$48, $N$45:$N$48, "EMW")+SUMIFS($L$45:$L$48, $N$45:$N$48, "WHO")</f>
        <v>3.1881641115021879</v>
      </c>
      <c r="F14" s="58">
        <f>SUMIFS($L$45:$L$48, $N$45:$N$48, "DtWI")</f>
        <v>3623.7762400000001</v>
      </c>
      <c r="G14" s="58">
        <f>SUM(D14:F14)</f>
        <v>7179.1693376394496</v>
      </c>
      <c r="H14" s="60">
        <f>G14/$G$21</f>
        <v>1.8477781032181277E-2</v>
      </c>
      <c r="J14" s="85"/>
      <c r="K14" s="85"/>
      <c r="L14" s="85"/>
      <c r="M14" s="85"/>
      <c r="N14" s="10"/>
      <c r="O14" s="11"/>
      <c r="P14" s="64"/>
    </row>
    <row r="15" spans="1:16" s="9" customFormat="1" outlineLevel="1" x14ac:dyDescent="0.25">
      <c r="C15" s="17" t="s">
        <v>29</v>
      </c>
      <c r="D15" s="58">
        <f>SUMIFS($L$50:$L$52, $N$50:$N$52, "Gov")</f>
        <v>6718.9951607485782</v>
      </c>
      <c r="E15" s="58">
        <f>SUMIFS($L$50:$L$52, $N$50:$N$52, "EMW")+SUMIFS($L$50:$L$52, $N$50:$N$52, "WHO")</f>
        <v>0</v>
      </c>
      <c r="F15" s="58">
        <f>SUMIFS($L$50:$L$52, $N$50:$N$52, "DtWI")</f>
        <v>36.503999999999998</v>
      </c>
      <c r="G15" s="58">
        <f t="shared" ref="G15:G20" si="0">SUM(D15:F15)</f>
        <v>6755.4991607485781</v>
      </c>
      <c r="H15" s="60">
        <f t="shared" ref="H15:H21" si="1">G15/$G$21</f>
        <v>1.7387336665949195E-2</v>
      </c>
      <c r="J15" s="85"/>
      <c r="K15" s="85"/>
      <c r="L15" s="85"/>
      <c r="M15" s="85"/>
      <c r="N15" s="10"/>
      <c r="O15" s="11"/>
      <c r="P15" s="64"/>
    </row>
    <row r="16" spans="1:16" s="9" customFormat="1" outlineLevel="1" x14ac:dyDescent="0.25">
      <c r="C16" s="17" t="s">
        <v>30</v>
      </c>
      <c r="D16" s="58">
        <f>SUMIFS($L$54:$L$55, $N$54:$N$55, "Gov")</f>
        <v>4810.340317513369</v>
      </c>
      <c r="E16" s="58">
        <f>SUMIFS($L$54:$L$55, $N$54:$N$55, "EMW")+SUMIFS($L$54:$L$55, $N$54:$N$55, "WHO")</f>
        <v>31460.092702072456</v>
      </c>
      <c r="F16" s="58">
        <f>SUMIFS($L$54:$L$55, $N$54:$N$55, "DtWI")</f>
        <v>0</v>
      </c>
      <c r="G16" s="58">
        <f t="shared" si="0"/>
        <v>36270.433019585827</v>
      </c>
      <c r="H16" s="60">
        <f t="shared" si="1"/>
        <v>9.3353017286352091E-2</v>
      </c>
      <c r="J16" s="85"/>
      <c r="K16" s="85"/>
      <c r="L16" s="85"/>
      <c r="M16" s="85"/>
      <c r="N16"/>
      <c r="O16" s="63"/>
      <c r="P16" s="64"/>
    </row>
    <row r="17" spans="3:16" s="9" customFormat="1" outlineLevel="1" x14ac:dyDescent="0.25">
      <c r="C17" s="17" t="s">
        <v>31</v>
      </c>
      <c r="D17" s="58">
        <f>SUMIFS($L$57:$L$58, $N$57:$N$58, "Gov")</f>
        <v>82011.317857783375</v>
      </c>
      <c r="E17" s="58">
        <f>SUMIFS($L$57:$L$58, $N$57:$N$58, "EMW")+SUMIFS($L$57:$L$58, $N$57:$N$58, "WHO")</f>
        <v>6093.2602791628115</v>
      </c>
      <c r="F17" s="58">
        <f>SUMIFS($L$57:$L$58, $N$57:$N$58, "DtWI")</f>
        <v>0</v>
      </c>
      <c r="G17" s="58">
        <f t="shared" si="0"/>
        <v>88104.578136946191</v>
      </c>
      <c r="H17" s="60">
        <f t="shared" si="1"/>
        <v>0.22676399262682462</v>
      </c>
      <c r="J17" s="85"/>
      <c r="K17" s="85"/>
      <c r="L17" s="85"/>
      <c r="M17" s="85"/>
      <c r="N17" s="68"/>
      <c r="O17" s="22"/>
      <c r="P17" s="64"/>
    </row>
    <row r="18" spans="3:16" s="9" customFormat="1" outlineLevel="1" x14ac:dyDescent="0.25">
      <c r="C18" s="17" t="s">
        <v>32</v>
      </c>
      <c r="D18" s="58">
        <f>SUMIFS($L$60:$L$64, $N$60:$N$64, "Gov")</f>
        <v>37347.558201922642</v>
      </c>
      <c r="E18" s="58">
        <f>SUMIFS($L$60:$L$64, $N$60:$N$64, "EMW")+SUMIFS($L$60:$L$64, $N$60:$N$64, "WHO")</f>
        <v>0</v>
      </c>
      <c r="F18" s="58">
        <f>SUMIFS($L$60:$L$64, $N$60:$N$64, "DtWI")</f>
        <v>269.24799999999999</v>
      </c>
      <c r="G18" s="58">
        <f t="shared" si="0"/>
        <v>37616.806201922642</v>
      </c>
      <c r="H18" s="60">
        <f t="shared" si="1"/>
        <v>9.6818319145216006E-2</v>
      </c>
      <c r="J18" s="85"/>
      <c r="K18" s="85"/>
      <c r="L18" s="85"/>
      <c r="M18" s="85"/>
      <c r="N18" s="68"/>
      <c r="O18" s="22"/>
      <c r="P18" s="64"/>
    </row>
    <row r="19" spans="3:16" s="9" customFormat="1" outlineLevel="1" x14ac:dyDescent="0.25">
      <c r="C19" s="17" t="s">
        <v>33</v>
      </c>
      <c r="D19" s="58">
        <f>SUMIFS($L$66:$L$69, $N$66:$N$69, "Gov")</f>
        <v>8284.4757830126746</v>
      </c>
      <c r="E19" s="58">
        <f>SUMIFS($L$66:$L$69, $N$66:$N$69, "EMW")+SUMIFS($L$66:$L$69, $N$66:$N$69, "WHO")</f>
        <v>28814.81255222125</v>
      </c>
      <c r="F19" s="58">
        <f>SUMIFS($L$66:$L$69, $N$66:$N$69, "DtWI")</f>
        <v>0</v>
      </c>
      <c r="G19" s="58">
        <f t="shared" si="0"/>
        <v>37099.288335233927</v>
      </c>
      <c r="H19" s="60">
        <f t="shared" si="1"/>
        <v>9.5486329137572601E-2</v>
      </c>
      <c r="J19" s="85"/>
      <c r="K19" s="85"/>
      <c r="L19" s="85"/>
      <c r="M19" s="85"/>
      <c r="N19" s="68"/>
      <c r="O19" s="22"/>
      <c r="P19" s="64"/>
    </row>
    <row r="20" spans="3:16" s="9" customFormat="1" outlineLevel="1" x14ac:dyDescent="0.25">
      <c r="C20" s="17" t="s">
        <v>34</v>
      </c>
      <c r="D20" s="58">
        <f>SUMIFS($L$71:$L$94, $N$71:$N$94, "Gov")</f>
        <v>8437.5038932977823</v>
      </c>
      <c r="E20" s="58">
        <f>SUMIFS($L$71:$L$94, $N$71:$N$94, "EMW")+SUMIFS($L$71:$L$94, $N$71:$N$94, "WHO")</f>
        <v>36619.161894310942</v>
      </c>
      <c r="F20" s="58">
        <f>SUMIFS($L$71:$L$94, $N$71:$N$94, "DtWI")</f>
        <v>130447.40162499997</v>
      </c>
      <c r="G20" s="58">
        <f t="shared" si="0"/>
        <v>175504.06741260871</v>
      </c>
      <c r="H20" s="60">
        <f t="shared" si="1"/>
        <v>0.45171322410590431</v>
      </c>
      <c r="J20" s="85"/>
      <c r="K20" s="85"/>
      <c r="L20" s="85"/>
      <c r="M20" s="85"/>
      <c r="N20" s="68"/>
      <c r="O20" s="22"/>
      <c r="P20" s="64"/>
    </row>
    <row r="21" spans="3:16" s="9" customFormat="1" x14ac:dyDescent="0.25">
      <c r="C21" s="89" t="s">
        <v>23</v>
      </c>
      <c r="D21" s="90">
        <f>SUM(D14:D20)</f>
        <v>151162.39614780637</v>
      </c>
      <c r="E21" s="90">
        <f>SUM(E14:E20)</f>
        <v>102990.51559187897</v>
      </c>
      <c r="F21" s="90">
        <f>SUM(F14:F20)</f>
        <v>134376.92986499998</v>
      </c>
      <c r="G21" s="90">
        <f>SUM(G14:G20)</f>
        <v>388529.84160468529</v>
      </c>
      <c r="H21" s="93">
        <f t="shared" si="1"/>
        <v>1</v>
      </c>
      <c r="J21" s="85"/>
      <c r="K21" s="85"/>
      <c r="L21" s="85"/>
      <c r="M21" s="85"/>
      <c r="N21" s="68"/>
      <c r="O21" s="22"/>
      <c r="P21" s="64"/>
    </row>
    <row r="22" spans="3:16" s="9" customFormat="1" x14ac:dyDescent="0.25">
      <c r="C22" s="22"/>
      <c r="D22" s="22"/>
      <c r="E22" s="22"/>
      <c r="F22" s="22"/>
      <c r="G22" s="22"/>
      <c r="H22" s="22"/>
      <c r="M22" s="10"/>
      <c r="N22" s="68"/>
      <c r="O22" s="22"/>
      <c r="P22" s="64"/>
    </row>
    <row r="23" spans="3:16" s="9" customFormat="1" x14ac:dyDescent="0.25">
      <c r="C23" s="99" t="s">
        <v>35</v>
      </c>
      <c r="D23" s="99"/>
      <c r="E23" s="99"/>
      <c r="F23" s="99"/>
      <c r="G23" s="99"/>
      <c r="H23" s="99"/>
      <c r="M23" s="10"/>
      <c r="N23" s="68"/>
      <c r="O23" s="22"/>
      <c r="P23" s="64"/>
    </row>
    <row r="24" spans="3:16" s="9" customFormat="1" x14ac:dyDescent="0.25">
      <c r="C24" s="15" t="s">
        <v>25</v>
      </c>
      <c r="D24" s="15" t="s">
        <v>21</v>
      </c>
      <c r="E24" s="15" t="s">
        <v>22</v>
      </c>
      <c r="F24" s="15" t="s">
        <v>20</v>
      </c>
      <c r="G24" s="15" t="s">
        <v>26</v>
      </c>
      <c r="H24" s="15" t="s">
        <v>27</v>
      </c>
      <c r="M24" s="10"/>
      <c r="N24" s="68"/>
      <c r="O24" s="22"/>
      <c r="P24" s="64"/>
    </row>
    <row r="25" spans="3:16" s="9" customFormat="1" ht="11.25" customHeight="1" outlineLevel="1" x14ac:dyDescent="0.25">
      <c r="C25" s="17" t="s">
        <v>28</v>
      </c>
      <c r="D25" s="84">
        <f>SUMIFS($M$45:$M$48, $N$45:$N$48, "Gov")</f>
        <v>78265932</v>
      </c>
      <c r="E25" s="84">
        <f>SUMIFS($M$45:$M$48, $N$45:$N$48, "EMW")+SUMIFS($M$45:$M$48, $N$45:$N$48, "WHO")</f>
        <v>70245</v>
      </c>
      <c r="F25" s="84">
        <f>SUMIFS($M$45:$M$48, $N$45:$N$48, "DtWI")</f>
        <v>79842866.639277562</v>
      </c>
      <c r="G25" s="84">
        <f>SUM(D25:F25)</f>
        <v>158179043.63927758</v>
      </c>
      <c r="H25" s="60">
        <f>G25/$G$32</f>
        <v>1.8477781032181277E-2</v>
      </c>
      <c r="M25" s="10"/>
      <c r="N25" s="68"/>
      <c r="O25" s="22"/>
      <c r="P25" s="64"/>
    </row>
    <row r="26" spans="3:16" s="9" customFormat="1" outlineLevel="1" x14ac:dyDescent="0.25">
      <c r="C26" s="17" t="s">
        <v>29</v>
      </c>
      <c r="D26" s="84">
        <f>SUMIFS($M$50:$M$52, $N$50:$N$52, "Gov")</f>
        <v>148040000</v>
      </c>
      <c r="E26" s="84">
        <f>SUMIFS($M$50:$M$52, $N$50:$N$52, "EMW")+SUMIFS($M$50:$M$52, $N$50:$N$52, "WHO")</f>
        <v>0</v>
      </c>
      <c r="F26" s="84">
        <f>SUMIFS($M$50:$M$52, $N$50:$N$52, "DtWI")</f>
        <v>804294.69447600003</v>
      </c>
      <c r="G26" s="84">
        <f t="shared" ref="G26:G31" si="2">SUM(D26:F26)</f>
        <v>148844294.69447601</v>
      </c>
      <c r="H26" s="60">
        <f t="shared" ref="H26:H32" si="3">G26/$G$32</f>
        <v>1.7387336665949195E-2</v>
      </c>
      <c r="M26" s="10"/>
      <c r="N26" s="68"/>
      <c r="O26" s="22"/>
      <c r="P26" s="64"/>
    </row>
    <row r="27" spans="3:16" s="9" customFormat="1" outlineLevel="1" x14ac:dyDescent="0.25">
      <c r="C27" s="17" t="s">
        <v>30</v>
      </c>
      <c r="D27" s="84">
        <f>SUMIFS($M$54:$M$55, $N$54:$N$55, "Gov")</f>
        <v>105986499.99999999</v>
      </c>
      <c r="E27" s="84">
        <f>SUMIFS($M$54:$M$55, $N$54:$N$55, "EMW")+SUMIFS($M$54:$M$55, $N$54:$N$55, "WHO")</f>
        <v>693162000</v>
      </c>
      <c r="F27" s="84">
        <f>SUMIFS($M$54:$M$55, $N$54:$N$55, "DtWI")</f>
        <v>0</v>
      </c>
      <c r="G27" s="84">
        <f t="shared" si="2"/>
        <v>799148500</v>
      </c>
      <c r="H27" s="60">
        <f t="shared" si="3"/>
        <v>9.3353017286352077E-2</v>
      </c>
      <c r="M27" s="10"/>
      <c r="N27" s="68"/>
      <c r="O27" s="22"/>
      <c r="P27" s="64"/>
    </row>
    <row r="28" spans="3:16" s="9" customFormat="1" outlineLevel="1" x14ac:dyDescent="0.25">
      <c r="C28" s="17" t="s">
        <v>31</v>
      </c>
      <c r="D28" s="84">
        <f>SUMIFS($M$57:$M$58, $N$57:$N$58, "Gov")</f>
        <v>1806960000</v>
      </c>
      <c r="E28" s="84">
        <f>SUMIFS($M$57:$M$58, $N$57:$N$58, "EMW")+SUMIFS($M$57:$M$58, $N$57:$N$58, "WHO")</f>
        <v>134253148</v>
      </c>
      <c r="F28" s="84">
        <f>SUMIFS($M$57:$M$58, $N$57:$N$58, "DtWI")</f>
        <v>0</v>
      </c>
      <c r="G28" s="84">
        <f t="shared" si="2"/>
        <v>1941213148</v>
      </c>
      <c r="H28" s="60">
        <f t="shared" si="3"/>
        <v>0.22676399262682459</v>
      </c>
      <c r="M28" s="10"/>
      <c r="N28" s="68"/>
      <c r="O28" s="22"/>
      <c r="P28" s="64"/>
    </row>
    <row r="29" spans="3:16" s="9" customFormat="1" outlineLevel="1" x14ac:dyDescent="0.25">
      <c r="C29" s="17" t="s">
        <v>32</v>
      </c>
      <c r="D29" s="84">
        <f>SUMIFS($M$60:$M$64, $N$60:$N$64, "Gov")</f>
        <v>822880859.99999988</v>
      </c>
      <c r="E29" s="84">
        <f>SUMIFS($M$60:$M$64, $N$60:$N$64, "EMW")+SUMIFS($M$60:$M$64, $N$60:$N$64, "WHO")</f>
        <v>0</v>
      </c>
      <c r="F29" s="84">
        <f>SUMIFS($M$60:$M$64, $N$60:$N$64, "DtWI")</f>
        <v>5932356.3965120008</v>
      </c>
      <c r="G29" s="84">
        <f t="shared" si="2"/>
        <v>828813216.39651191</v>
      </c>
      <c r="H29" s="60">
        <f t="shared" si="3"/>
        <v>9.6818319145215992E-2</v>
      </c>
      <c r="M29" s="10"/>
      <c r="N29"/>
      <c r="O29" s="63"/>
      <c r="P29" s="64"/>
    </row>
    <row r="30" spans="3:16" s="9" customFormat="1" outlineLevel="1" x14ac:dyDescent="0.25">
      <c r="C30" s="17" t="s">
        <v>33</v>
      </c>
      <c r="D30" s="84">
        <f>SUMIFS($M$66:$M$69, $N$66:$N$69, "Gov")</f>
        <v>182532323</v>
      </c>
      <c r="E30" s="84">
        <f>SUMIFS($M$66:$M$69, $N$66:$N$69, "EMW")+SUMIFS($M$66:$M$69, $N$66:$N$69, "WHO")</f>
        <v>634878393</v>
      </c>
      <c r="F30" s="84">
        <f>SUMIFS($M$66:$M$69, $N$66:$N$69, "DtWI")</f>
        <v>0</v>
      </c>
      <c r="G30" s="84">
        <f t="shared" si="2"/>
        <v>817410716</v>
      </c>
      <c r="H30" s="60">
        <f t="shared" si="3"/>
        <v>9.5486329137572587E-2</v>
      </c>
      <c r="M30" s="10"/>
      <c r="N30" s="10"/>
      <c r="O30" s="11"/>
      <c r="P30" s="64"/>
    </row>
    <row r="31" spans="3:16" s="9" customFormat="1" outlineLevel="1" x14ac:dyDescent="0.25">
      <c r="C31" s="17" t="s">
        <v>34</v>
      </c>
      <c r="D31" s="84">
        <f>SUMIFS($M$71:$M$94, $N$71:$N$94, "Gov")</f>
        <v>185904000</v>
      </c>
      <c r="E31" s="84">
        <f>SUMIFS($M$71:$M$94, $N$71:$N$94, "EMW")+SUMIFS($M$71:$M$94, $N$71:$N$94, "WHO")</f>
        <v>806832063</v>
      </c>
      <c r="F31" s="84">
        <f>SUMIFS($M$71:$M$94, $N$71:$N$94, "DtWI")</f>
        <v>2874154970.2818165</v>
      </c>
      <c r="G31" s="84">
        <f t="shared" si="2"/>
        <v>3866891033.2818165</v>
      </c>
      <c r="H31" s="60">
        <f t="shared" si="3"/>
        <v>0.45171322410590425</v>
      </c>
      <c r="M31" s="10"/>
      <c r="N31" s="10"/>
      <c r="O31" s="11"/>
      <c r="P31" s="64"/>
    </row>
    <row r="32" spans="3:16" s="9" customFormat="1" x14ac:dyDescent="0.25">
      <c r="C32" s="89" t="s">
        <v>26</v>
      </c>
      <c r="D32" s="92">
        <f>SUM(D25:D31)</f>
        <v>3330569615</v>
      </c>
      <c r="E32" s="92">
        <f>SUM(E25:E31)</f>
        <v>2269195849</v>
      </c>
      <c r="F32" s="92">
        <f>SUM(F25:F31)</f>
        <v>2960734488.0120821</v>
      </c>
      <c r="G32" s="92">
        <f>SUM(G25:G31)</f>
        <v>8560499952.0120821</v>
      </c>
      <c r="H32" s="93">
        <f t="shared" si="3"/>
        <v>1</v>
      </c>
      <c r="M32" s="10"/>
      <c r="N32" s="10"/>
      <c r="O32" s="11"/>
      <c r="P32" s="64"/>
    </row>
    <row r="33" spans="1:16" s="9" customFormat="1" x14ac:dyDescent="0.25">
      <c r="M33" s="10"/>
      <c r="N33" s="10"/>
      <c r="O33" s="11"/>
      <c r="P33" s="64"/>
    </row>
    <row r="34" spans="1:16" s="9" customFormat="1" x14ac:dyDescent="0.25">
      <c r="M34" s="10"/>
      <c r="N34" s="10"/>
      <c r="O34" s="11"/>
      <c r="P34" s="64"/>
    </row>
    <row r="35" spans="1:16" s="9" customFormat="1" x14ac:dyDescent="0.25">
      <c r="M35" s="10"/>
      <c r="N35" s="10"/>
      <c r="O35" s="11"/>
      <c r="P35" s="64"/>
    </row>
    <row r="36" spans="1:16" s="9" customFormat="1" ht="15.75" x14ac:dyDescent="0.25">
      <c r="C36" s="14" t="s">
        <v>36</v>
      </c>
      <c r="M36" s="10"/>
      <c r="N36" s="10"/>
      <c r="O36" s="11"/>
      <c r="P36" s="64"/>
    </row>
    <row r="37" spans="1:16" s="9" customFormat="1" x14ac:dyDescent="0.25">
      <c r="C37" s="17" t="s">
        <v>37</v>
      </c>
      <c r="D37" s="37">
        <v>693162</v>
      </c>
      <c r="M37" s="10"/>
      <c r="N37" s="10"/>
      <c r="O37" s="11"/>
      <c r="P37" s="64"/>
    </row>
    <row r="38" spans="1:16" s="9" customFormat="1" x14ac:dyDescent="0.25">
      <c r="C38" s="17" t="s">
        <v>38</v>
      </c>
      <c r="D38" s="45">
        <v>22033.056499999999</v>
      </c>
      <c r="M38" s="10"/>
      <c r="N38" s="10"/>
      <c r="O38" s="11"/>
      <c r="P38" s="64"/>
    </row>
    <row r="39" spans="1:16" s="9" customFormat="1" x14ac:dyDescent="0.25">
      <c r="M39" s="10"/>
      <c r="N39" s="10"/>
      <c r="O39" s="11"/>
      <c r="P39" s="64"/>
    </row>
    <row r="40" spans="1:16" s="9" customFormat="1" x14ac:dyDescent="0.25">
      <c r="M40" s="10"/>
      <c r="N40" s="10"/>
      <c r="O40" s="11"/>
      <c r="P40" s="64"/>
    </row>
    <row r="41" spans="1:16" x14ac:dyDescent="0.25">
      <c r="A41" s="9"/>
      <c r="B41" s="9"/>
      <c r="C41" s="9"/>
      <c r="D41" s="9"/>
      <c r="E41" s="9"/>
      <c r="F41" s="9"/>
      <c r="G41" s="9"/>
      <c r="H41" s="9"/>
      <c r="I41" s="9"/>
      <c r="J41" s="9"/>
      <c r="K41" s="9"/>
      <c r="L41" s="9"/>
      <c r="M41" s="10"/>
      <c r="N41" s="10"/>
      <c r="O41" s="11"/>
      <c r="P41" s="64"/>
    </row>
    <row r="42" spans="1:16" ht="16.149999999999999" customHeight="1" x14ac:dyDescent="0.25">
      <c r="A42" s="9"/>
      <c r="B42" s="24"/>
      <c r="C42" s="25" t="s">
        <v>39</v>
      </c>
      <c r="D42" s="24"/>
      <c r="E42" s="24"/>
      <c r="F42" s="24"/>
      <c r="G42" s="24"/>
      <c r="H42" s="24"/>
      <c r="I42" s="24"/>
      <c r="J42" s="24"/>
      <c r="K42" s="24"/>
      <c r="L42" s="24"/>
      <c r="M42" s="26"/>
      <c r="N42" s="26"/>
      <c r="O42" s="27"/>
      <c r="P42" s="65"/>
    </row>
    <row r="43" spans="1:16" s="28" customFormat="1" ht="45.75" customHeight="1" x14ac:dyDescent="0.25">
      <c r="B43" s="36" t="s">
        <v>40</v>
      </c>
      <c r="C43" s="36" t="s">
        <v>41</v>
      </c>
      <c r="D43" s="36" t="s">
        <v>42</v>
      </c>
      <c r="E43" s="36" t="s">
        <v>43</v>
      </c>
      <c r="F43" s="36" t="s">
        <v>44</v>
      </c>
      <c r="G43" s="36" t="s">
        <v>45</v>
      </c>
      <c r="H43" s="36" t="s">
        <v>46</v>
      </c>
      <c r="I43" s="36" t="s">
        <v>47</v>
      </c>
      <c r="J43" s="34" t="s">
        <v>48</v>
      </c>
      <c r="K43" s="53" t="s">
        <v>49</v>
      </c>
      <c r="L43" s="53" t="s">
        <v>50</v>
      </c>
      <c r="M43" s="46" t="s">
        <v>51</v>
      </c>
      <c r="N43" s="66" t="s">
        <v>52</v>
      </c>
    </row>
    <row r="44" spans="1:16" ht="10.5" x14ac:dyDescent="0.15">
      <c r="B44" s="97" t="s">
        <v>28</v>
      </c>
      <c r="C44" s="97"/>
      <c r="D44" s="36"/>
      <c r="E44" s="36"/>
      <c r="F44" s="36"/>
      <c r="G44" s="36"/>
      <c r="H44" s="36"/>
      <c r="I44" s="36"/>
      <c r="J44" s="36"/>
      <c r="K44" s="49"/>
      <c r="L44" s="49"/>
      <c r="M44" s="46"/>
      <c r="N44" s="66"/>
      <c r="O44" s="23"/>
      <c r="P44" s="23"/>
    </row>
    <row r="45" spans="1:16" ht="10.5" outlineLevel="1" x14ac:dyDescent="0.15">
      <c r="B45" s="96" t="s">
        <v>55</v>
      </c>
      <c r="C45" s="40" t="s">
        <v>76</v>
      </c>
      <c r="D45" s="36"/>
      <c r="E45" s="36" t="s">
        <v>87</v>
      </c>
      <c r="F45" s="36"/>
      <c r="G45" s="36"/>
      <c r="H45" s="36"/>
      <c r="I45" s="1"/>
      <c r="J45" s="1"/>
      <c r="K45" s="57">
        <v>3235.5145000000002</v>
      </c>
      <c r="L45" s="41">
        <f>J45+K45</f>
        <v>3235.5145000000002</v>
      </c>
      <c r="M45" s="62">
        <f>L45*$D$38</f>
        <v>71288273.785069257</v>
      </c>
      <c r="N45" s="43" t="s">
        <v>20</v>
      </c>
      <c r="O45" s="23"/>
      <c r="P45" s="23"/>
    </row>
    <row r="46" spans="1:16" ht="10.5" outlineLevel="1" x14ac:dyDescent="0.15">
      <c r="B46" s="96"/>
      <c r="C46" s="40" t="s">
        <v>82</v>
      </c>
      <c r="D46" s="36"/>
      <c r="E46" s="36" t="s">
        <v>87</v>
      </c>
      <c r="F46" s="36"/>
      <c r="G46" s="36"/>
      <c r="H46" s="36"/>
      <c r="I46" s="1"/>
      <c r="J46" s="41">
        <v>3552.2049335279471</v>
      </c>
      <c r="K46" s="57">
        <v>0</v>
      </c>
      <c r="L46" s="41">
        <f t="shared" ref="L46:L93" si="4">J46+K46</f>
        <v>3552.2049335279471</v>
      </c>
      <c r="M46" s="62">
        <f t="shared" ref="M46:M93" si="5">L46*$D$38</f>
        <v>78265932</v>
      </c>
      <c r="N46" s="43" t="s">
        <v>104</v>
      </c>
      <c r="O46" s="79"/>
      <c r="P46" s="23"/>
    </row>
    <row r="47" spans="1:16" ht="10.5" outlineLevel="1" x14ac:dyDescent="0.15">
      <c r="B47" s="96"/>
      <c r="C47" s="40" t="s">
        <v>90</v>
      </c>
      <c r="D47" s="36"/>
      <c r="E47" s="36" t="s">
        <v>87</v>
      </c>
      <c r="F47" s="36"/>
      <c r="G47" s="36"/>
      <c r="H47" s="36"/>
      <c r="I47" s="1"/>
      <c r="J47" s="41">
        <v>3.1881641115021879</v>
      </c>
      <c r="K47" s="57">
        <v>0</v>
      </c>
      <c r="L47" s="41">
        <f t="shared" si="4"/>
        <v>3.1881641115021879</v>
      </c>
      <c r="M47" s="62">
        <f t="shared" si="5"/>
        <v>70245</v>
      </c>
      <c r="N47" s="43" t="s">
        <v>105</v>
      </c>
      <c r="O47" s="79"/>
      <c r="P47" s="23"/>
    </row>
    <row r="48" spans="1:16" ht="10.5" outlineLevel="1" x14ac:dyDescent="0.15">
      <c r="B48" s="38" t="s">
        <v>59</v>
      </c>
      <c r="C48" s="31" t="s">
        <v>61</v>
      </c>
      <c r="D48" s="36"/>
      <c r="E48" s="36" t="s">
        <v>86</v>
      </c>
      <c r="F48" s="36"/>
      <c r="G48" s="36"/>
      <c r="H48" s="36"/>
      <c r="I48" s="1"/>
      <c r="J48" s="1"/>
      <c r="K48" s="57">
        <v>388.26174000000003</v>
      </c>
      <c r="L48" s="41">
        <f t="shared" si="4"/>
        <v>388.26174000000003</v>
      </c>
      <c r="M48" s="62">
        <f t="shared" si="5"/>
        <v>8554592.8542083111</v>
      </c>
      <c r="N48" s="43" t="s">
        <v>20</v>
      </c>
      <c r="O48" s="23"/>
      <c r="P48" s="23"/>
    </row>
    <row r="49" spans="2:16" ht="10.5" outlineLevel="1" x14ac:dyDescent="0.15">
      <c r="B49" s="97" t="s">
        <v>29</v>
      </c>
      <c r="C49" s="97"/>
      <c r="D49" s="36"/>
      <c r="E49" s="36"/>
      <c r="F49" s="36"/>
      <c r="G49" s="36"/>
      <c r="H49" s="36"/>
      <c r="I49" s="1"/>
      <c r="J49" s="1"/>
      <c r="K49" s="57"/>
      <c r="L49" s="41"/>
      <c r="M49" s="62"/>
      <c r="N49" s="43"/>
      <c r="O49" s="23"/>
      <c r="P49" s="23"/>
    </row>
    <row r="50" spans="2:16" ht="21" outlineLevel="1" x14ac:dyDescent="0.15">
      <c r="B50" s="96" t="s">
        <v>55</v>
      </c>
      <c r="C50" s="33" t="s">
        <v>84</v>
      </c>
      <c r="D50" s="34" t="s">
        <v>62</v>
      </c>
      <c r="E50" s="36" t="s">
        <v>87</v>
      </c>
      <c r="F50" s="36"/>
      <c r="G50" s="36"/>
      <c r="H50" s="36"/>
      <c r="I50" s="1"/>
      <c r="J50" s="41">
        <v>6718.9951607485782</v>
      </c>
      <c r="K50" s="57">
        <v>0</v>
      </c>
      <c r="L50" s="41">
        <f t="shared" si="4"/>
        <v>6718.9951607485782</v>
      </c>
      <c r="M50" s="62">
        <f t="shared" si="5"/>
        <v>148040000</v>
      </c>
      <c r="N50" s="43" t="s">
        <v>104</v>
      </c>
      <c r="O50" s="23"/>
      <c r="P50" s="23"/>
    </row>
    <row r="51" spans="2:16" ht="10.5" outlineLevel="1" x14ac:dyDescent="0.15">
      <c r="B51" s="96"/>
      <c r="C51" s="33" t="s">
        <v>58</v>
      </c>
      <c r="D51" s="34"/>
      <c r="E51" s="36" t="s">
        <v>87</v>
      </c>
      <c r="F51" s="36"/>
      <c r="G51" s="36"/>
      <c r="H51" s="36"/>
      <c r="I51" s="1"/>
      <c r="J51" s="41"/>
      <c r="K51" s="57">
        <v>31.2</v>
      </c>
      <c r="L51" s="41">
        <f t="shared" ref="L51" si="6">J51+K51</f>
        <v>31.2</v>
      </c>
      <c r="M51" s="62">
        <f t="shared" ref="M51" si="7">L51*$D$38</f>
        <v>687431.3628</v>
      </c>
      <c r="N51" s="43" t="s">
        <v>20</v>
      </c>
      <c r="O51" s="23"/>
      <c r="P51" s="23"/>
    </row>
    <row r="52" spans="2:16" ht="10.5" outlineLevel="1" x14ac:dyDescent="0.15">
      <c r="B52" s="38" t="s">
        <v>59</v>
      </c>
      <c r="C52" s="33" t="s">
        <v>65</v>
      </c>
      <c r="D52" s="34"/>
      <c r="E52" s="36" t="s">
        <v>86</v>
      </c>
      <c r="F52" s="36"/>
      <c r="G52" s="36"/>
      <c r="H52" s="36"/>
      <c r="I52" s="1"/>
      <c r="J52" s="1"/>
      <c r="K52" s="57">
        <v>5.3040000000000003</v>
      </c>
      <c r="L52" s="41">
        <f t="shared" si="4"/>
        <v>5.3040000000000003</v>
      </c>
      <c r="M52" s="62">
        <f t="shared" si="5"/>
        <v>116863.331676</v>
      </c>
      <c r="N52" s="43" t="s">
        <v>20</v>
      </c>
      <c r="O52" s="23"/>
      <c r="P52" s="23"/>
    </row>
    <row r="53" spans="2:16" ht="10.5" outlineLevel="1" x14ac:dyDescent="0.15">
      <c r="B53" s="97" t="s">
        <v>30</v>
      </c>
      <c r="C53" s="97"/>
      <c r="D53" s="36"/>
      <c r="E53" s="36"/>
      <c r="F53" s="36"/>
      <c r="G53" s="36"/>
      <c r="H53" s="36"/>
      <c r="I53" s="1"/>
      <c r="J53" s="1"/>
      <c r="K53" s="57"/>
      <c r="L53" s="41"/>
      <c r="M53" s="62"/>
      <c r="N53" s="43"/>
      <c r="O53" s="23"/>
      <c r="P53" s="23"/>
    </row>
    <row r="54" spans="2:16" ht="10.5" outlineLevel="1" x14ac:dyDescent="0.15">
      <c r="B54" s="96" t="s">
        <v>55</v>
      </c>
      <c r="C54" s="54" t="s">
        <v>102</v>
      </c>
      <c r="D54" s="36"/>
      <c r="E54" s="36" t="s">
        <v>85</v>
      </c>
      <c r="F54" s="36"/>
      <c r="G54" s="36"/>
      <c r="H54" s="36"/>
      <c r="I54" s="1"/>
      <c r="J54" s="41">
        <v>4810.340317513369</v>
      </c>
      <c r="K54" s="57">
        <v>0</v>
      </c>
      <c r="L54" s="41">
        <f t="shared" si="4"/>
        <v>4810.340317513369</v>
      </c>
      <c r="M54" s="62">
        <f t="shared" si="5"/>
        <v>105986499.99999999</v>
      </c>
      <c r="N54" s="43" t="s">
        <v>104</v>
      </c>
      <c r="O54" s="79"/>
      <c r="P54" s="23"/>
    </row>
    <row r="55" spans="2:16" ht="10.5" outlineLevel="1" x14ac:dyDescent="0.15">
      <c r="B55" s="96"/>
      <c r="C55" s="33" t="s">
        <v>63</v>
      </c>
      <c r="D55" s="36" t="s">
        <v>64</v>
      </c>
      <c r="E55" s="36" t="s">
        <v>87</v>
      </c>
      <c r="F55" s="44">
        <v>693162</v>
      </c>
      <c r="G55" s="36" t="s">
        <v>89</v>
      </c>
      <c r="H55" s="48">
        <v>1000</v>
      </c>
      <c r="I55" s="57">
        <f>H55/D38</f>
        <v>4.5386349370093074E-2</v>
      </c>
      <c r="J55" s="57">
        <v>31460.092702072456</v>
      </c>
      <c r="K55" s="57">
        <v>0</v>
      </c>
      <c r="L55" s="41">
        <f t="shared" si="4"/>
        <v>31460.092702072456</v>
      </c>
      <c r="M55" s="62">
        <f t="shared" si="5"/>
        <v>693162000</v>
      </c>
      <c r="N55" s="43" t="s">
        <v>103</v>
      </c>
      <c r="O55" s="23"/>
      <c r="P55" s="23"/>
    </row>
    <row r="56" spans="2:16" ht="10.5" outlineLevel="1" x14ac:dyDescent="0.15">
      <c r="B56" s="97" t="s">
        <v>31</v>
      </c>
      <c r="C56" s="97"/>
      <c r="D56" s="36"/>
      <c r="E56" s="36"/>
      <c r="F56" s="36"/>
      <c r="G56" s="36"/>
      <c r="H56" s="36"/>
      <c r="I56" s="36"/>
      <c r="J56" s="36"/>
      <c r="K56" s="57"/>
      <c r="L56" s="41"/>
      <c r="M56" s="62"/>
      <c r="N56" s="66"/>
      <c r="O56" s="23"/>
      <c r="P56" s="23"/>
    </row>
    <row r="57" spans="2:16" ht="10.5" outlineLevel="1" x14ac:dyDescent="0.15">
      <c r="B57" s="96" t="s">
        <v>55</v>
      </c>
      <c r="C57" s="54" t="s">
        <v>91</v>
      </c>
      <c r="D57" s="36"/>
      <c r="E57" s="36" t="s">
        <v>87</v>
      </c>
      <c r="F57" s="36"/>
      <c r="G57" s="36"/>
      <c r="H57" s="36"/>
      <c r="I57" s="36"/>
      <c r="J57" s="47">
        <v>82011.317857783375</v>
      </c>
      <c r="K57" s="57">
        <v>0</v>
      </c>
      <c r="L57" s="41">
        <f t="shared" si="4"/>
        <v>82011.317857783375</v>
      </c>
      <c r="M57" s="62">
        <f t="shared" si="5"/>
        <v>1806960000</v>
      </c>
      <c r="N57" s="66" t="s">
        <v>104</v>
      </c>
      <c r="O57" s="23"/>
      <c r="P57" s="23"/>
    </row>
    <row r="58" spans="2:16" ht="10.5" outlineLevel="1" x14ac:dyDescent="0.15">
      <c r="B58" s="96"/>
      <c r="C58" s="54" t="s">
        <v>112</v>
      </c>
      <c r="D58" s="36"/>
      <c r="E58" s="36" t="s">
        <v>87</v>
      </c>
      <c r="F58" s="36"/>
      <c r="G58" s="36"/>
      <c r="H58" s="36"/>
      <c r="I58" s="36"/>
      <c r="J58" s="47">
        <v>6093.2602791628115</v>
      </c>
      <c r="K58" s="57">
        <v>0</v>
      </c>
      <c r="L58" s="41">
        <f t="shared" si="4"/>
        <v>6093.2602791628115</v>
      </c>
      <c r="M58" s="62">
        <f t="shared" si="5"/>
        <v>134253148</v>
      </c>
      <c r="N58" s="66" t="s">
        <v>105</v>
      </c>
      <c r="O58" s="23"/>
      <c r="P58" s="23"/>
    </row>
    <row r="59" spans="2:16" ht="10.5" outlineLevel="1" x14ac:dyDescent="0.15">
      <c r="B59" s="97" t="s">
        <v>32</v>
      </c>
      <c r="C59" s="97"/>
      <c r="D59" s="36"/>
      <c r="E59" s="36"/>
      <c r="F59" s="36"/>
      <c r="G59" s="36"/>
      <c r="H59" s="36"/>
      <c r="I59" s="36"/>
      <c r="J59" s="36"/>
      <c r="K59" s="57"/>
      <c r="L59" s="41"/>
      <c r="M59" s="62"/>
      <c r="N59" s="66"/>
      <c r="O59" s="23"/>
      <c r="P59" s="23"/>
    </row>
    <row r="60" spans="2:16" ht="21" outlineLevel="1" x14ac:dyDescent="0.15">
      <c r="B60" s="54" t="s">
        <v>55</v>
      </c>
      <c r="C60" s="55" t="s">
        <v>92</v>
      </c>
      <c r="D60" s="36"/>
      <c r="E60" s="36" t="s">
        <v>87</v>
      </c>
      <c r="F60" s="36"/>
      <c r="G60" s="36"/>
      <c r="H60" s="36"/>
      <c r="I60" s="36"/>
      <c r="J60" s="47">
        <v>37347.558201922642</v>
      </c>
      <c r="K60" s="57">
        <v>0</v>
      </c>
      <c r="L60" s="41">
        <f t="shared" si="4"/>
        <v>37347.558201922642</v>
      </c>
      <c r="M60" s="62">
        <f t="shared" si="5"/>
        <v>822880859.99999988</v>
      </c>
      <c r="N60" s="66" t="s">
        <v>104</v>
      </c>
      <c r="O60" s="79"/>
      <c r="P60" s="23"/>
    </row>
    <row r="61" spans="2:16" ht="10.5" outlineLevel="1" x14ac:dyDescent="0.15">
      <c r="B61" s="96" t="s">
        <v>57</v>
      </c>
      <c r="C61" s="43" t="s">
        <v>5</v>
      </c>
      <c r="D61" s="36"/>
      <c r="E61" s="36" t="s">
        <v>87</v>
      </c>
      <c r="F61" s="36"/>
      <c r="G61" s="36"/>
      <c r="H61" s="36"/>
      <c r="I61" s="36"/>
      <c r="J61" s="36"/>
      <c r="K61" s="57">
        <v>0</v>
      </c>
      <c r="L61" s="41">
        <f t="shared" si="4"/>
        <v>0</v>
      </c>
      <c r="M61" s="62">
        <f t="shared" si="5"/>
        <v>0</v>
      </c>
      <c r="N61" s="43" t="s">
        <v>20</v>
      </c>
      <c r="O61" s="23"/>
      <c r="P61" s="23"/>
    </row>
    <row r="62" spans="2:16" ht="10.5" outlineLevel="1" x14ac:dyDescent="0.15">
      <c r="B62" s="96"/>
      <c r="C62" s="40" t="s">
        <v>58</v>
      </c>
      <c r="D62" s="36"/>
      <c r="E62" s="36" t="s">
        <v>87</v>
      </c>
      <c r="F62" s="36"/>
      <c r="G62" s="36"/>
      <c r="H62" s="36"/>
      <c r="I62" s="36"/>
      <c r="J62" s="36"/>
      <c r="K62" s="57">
        <v>190.4</v>
      </c>
      <c r="L62" s="41">
        <f t="shared" si="4"/>
        <v>190.4</v>
      </c>
      <c r="M62" s="62">
        <f t="shared" si="5"/>
        <v>4195093.9576000003</v>
      </c>
      <c r="N62" s="43" t="s">
        <v>20</v>
      </c>
      <c r="O62" s="23"/>
      <c r="P62" s="23"/>
    </row>
    <row r="63" spans="2:16" ht="10.5" outlineLevel="1" x14ac:dyDescent="0.15">
      <c r="B63" s="96"/>
      <c r="C63" s="43" t="s">
        <v>6</v>
      </c>
      <c r="D63" s="36"/>
      <c r="E63" s="36" t="s">
        <v>87</v>
      </c>
      <c r="F63" s="36"/>
      <c r="G63" s="36"/>
      <c r="H63" s="36"/>
      <c r="I63" s="36"/>
      <c r="J63" s="36"/>
      <c r="K63" s="57">
        <v>50</v>
      </c>
      <c r="L63" s="41">
        <f t="shared" si="4"/>
        <v>50</v>
      </c>
      <c r="M63" s="62">
        <f t="shared" si="5"/>
        <v>1101652.825</v>
      </c>
      <c r="N63" s="43" t="s">
        <v>20</v>
      </c>
      <c r="O63" s="23"/>
      <c r="P63" s="23"/>
    </row>
    <row r="64" spans="2:16" ht="10.5" outlineLevel="1" x14ac:dyDescent="0.15">
      <c r="B64" s="38" t="s">
        <v>59</v>
      </c>
      <c r="C64" s="31" t="s">
        <v>65</v>
      </c>
      <c r="D64" s="36"/>
      <c r="E64" s="36" t="s">
        <v>86</v>
      </c>
      <c r="F64" s="36"/>
      <c r="G64" s="36"/>
      <c r="H64" s="36"/>
      <c r="I64" s="36"/>
      <c r="J64" s="36"/>
      <c r="K64" s="57">
        <v>28.847999999999999</v>
      </c>
      <c r="L64" s="41">
        <f t="shared" si="4"/>
        <v>28.847999999999999</v>
      </c>
      <c r="M64" s="62">
        <f t="shared" si="5"/>
        <v>635609.61391199997</v>
      </c>
      <c r="N64" s="66" t="s">
        <v>20</v>
      </c>
      <c r="O64" s="23"/>
      <c r="P64" s="23"/>
    </row>
    <row r="65" spans="2:16" ht="10.5" outlineLevel="1" x14ac:dyDescent="0.15">
      <c r="B65" s="97" t="s">
        <v>33</v>
      </c>
      <c r="C65" s="97"/>
      <c r="D65" s="36"/>
      <c r="E65" s="36"/>
      <c r="F65" s="36"/>
      <c r="G65" s="36"/>
      <c r="H65" s="36"/>
      <c r="I65" s="36"/>
      <c r="J65" s="36"/>
      <c r="K65" s="57"/>
      <c r="L65" s="41"/>
      <c r="M65" s="62"/>
      <c r="N65" s="66"/>
      <c r="O65" s="23"/>
      <c r="P65" s="23"/>
    </row>
    <row r="66" spans="2:16" ht="10.5" outlineLevel="1" x14ac:dyDescent="0.15">
      <c r="B66" s="96" t="s">
        <v>55</v>
      </c>
      <c r="C66" s="54" t="s">
        <v>93</v>
      </c>
      <c r="D66" s="36"/>
      <c r="E66" s="36" t="s">
        <v>87</v>
      </c>
      <c r="F66" s="36"/>
      <c r="G66" s="36"/>
      <c r="H66" s="36"/>
      <c r="I66" s="36"/>
      <c r="J66" s="47">
        <v>2960.6877284592815</v>
      </c>
      <c r="K66" s="57">
        <v>0</v>
      </c>
      <c r="L66" s="41">
        <f t="shared" si="4"/>
        <v>2960.6877284592815</v>
      </c>
      <c r="M66" s="62">
        <f t="shared" si="5"/>
        <v>65233000.000000007</v>
      </c>
      <c r="N66" s="66" t="s">
        <v>104</v>
      </c>
      <c r="O66" s="23"/>
      <c r="P66" s="23"/>
    </row>
    <row r="67" spans="2:16" ht="10.5" outlineLevel="1" x14ac:dyDescent="0.15">
      <c r="B67" s="96"/>
      <c r="C67" s="54" t="s">
        <v>94</v>
      </c>
      <c r="D67" s="36"/>
      <c r="E67" s="36" t="s">
        <v>87</v>
      </c>
      <c r="F67" s="36"/>
      <c r="G67" s="36"/>
      <c r="H67" s="36"/>
      <c r="I67" s="36"/>
      <c r="J67" s="47">
        <v>5323.7880545533935</v>
      </c>
      <c r="K67" s="57">
        <v>0</v>
      </c>
      <c r="L67" s="41">
        <f t="shared" si="4"/>
        <v>5323.7880545533935</v>
      </c>
      <c r="M67" s="62">
        <f t="shared" si="5"/>
        <v>117299323</v>
      </c>
      <c r="N67" s="66" t="s">
        <v>104</v>
      </c>
      <c r="O67" s="79"/>
      <c r="P67" s="23"/>
    </row>
    <row r="68" spans="2:16" ht="10.5" outlineLevel="1" x14ac:dyDescent="0.15">
      <c r="B68" s="96"/>
      <c r="C68" s="54" t="s">
        <v>95</v>
      </c>
      <c r="D68" s="36"/>
      <c r="E68" s="36" t="s">
        <v>87</v>
      </c>
      <c r="F68" s="36"/>
      <c r="G68" s="36"/>
      <c r="H68" s="36"/>
      <c r="I68" s="36"/>
      <c r="J68" s="47">
        <v>3570.6527144792644</v>
      </c>
      <c r="K68" s="57">
        <v>0</v>
      </c>
      <c r="L68" s="41">
        <f t="shared" si="4"/>
        <v>3570.6527144792644</v>
      </c>
      <c r="M68" s="62">
        <f t="shared" si="5"/>
        <v>78672393</v>
      </c>
      <c r="N68" s="66" t="s">
        <v>105</v>
      </c>
      <c r="O68" s="23"/>
      <c r="P68" s="23"/>
    </row>
    <row r="69" spans="2:16" ht="10.5" outlineLevel="1" x14ac:dyDescent="0.15">
      <c r="B69" s="96"/>
      <c r="C69" s="54" t="s">
        <v>96</v>
      </c>
      <c r="D69" s="36"/>
      <c r="E69" s="36" t="s">
        <v>87</v>
      </c>
      <c r="F69" s="36"/>
      <c r="G69" s="36"/>
      <c r="H69" s="36"/>
      <c r="I69" s="36"/>
      <c r="J69" s="47">
        <v>25244.159837741987</v>
      </c>
      <c r="K69" s="57">
        <v>0</v>
      </c>
      <c r="L69" s="41">
        <f t="shared" si="4"/>
        <v>25244.159837741987</v>
      </c>
      <c r="M69" s="62">
        <f t="shared" si="5"/>
        <v>556206000</v>
      </c>
      <c r="N69" s="66" t="s">
        <v>105</v>
      </c>
      <c r="O69" s="23"/>
      <c r="P69" s="23"/>
    </row>
    <row r="70" spans="2:16" ht="10.5" outlineLevel="1" x14ac:dyDescent="0.15">
      <c r="B70" s="97" t="s">
        <v>34</v>
      </c>
      <c r="C70" s="97"/>
      <c r="D70" s="36"/>
      <c r="E70" s="36"/>
      <c r="F70" s="36"/>
      <c r="G70" s="36"/>
      <c r="H70" s="36"/>
      <c r="I70" s="36"/>
      <c r="J70" s="36"/>
      <c r="K70" s="57"/>
      <c r="L70" s="41"/>
      <c r="M70" s="62"/>
      <c r="N70" s="66"/>
      <c r="O70" s="23"/>
      <c r="P70" s="23"/>
    </row>
    <row r="71" spans="2:16" ht="10.5" outlineLevel="1" x14ac:dyDescent="0.15">
      <c r="B71" s="39" t="s">
        <v>69</v>
      </c>
      <c r="C71" s="40" t="s">
        <v>68</v>
      </c>
      <c r="D71" s="36"/>
      <c r="E71" s="36" t="s">
        <v>87</v>
      </c>
      <c r="F71" s="36"/>
      <c r="G71" s="36"/>
      <c r="H71" s="36"/>
      <c r="I71" s="36"/>
      <c r="J71" s="36"/>
      <c r="K71" s="57">
        <v>309.81200000000001</v>
      </c>
      <c r="L71" s="41">
        <f t="shared" si="4"/>
        <v>309.81200000000001</v>
      </c>
      <c r="M71" s="62">
        <f t="shared" si="5"/>
        <v>6826105.3003779994</v>
      </c>
      <c r="N71" s="43" t="s">
        <v>20</v>
      </c>
      <c r="O71" s="23"/>
      <c r="P71" s="23"/>
    </row>
    <row r="72" spans="2:16" ht="10.5" outlineLevel="1" x14ac:dyDescent="0.15">
      <c r="B72" s="96" t="s">
        <v>53</v>
      </c>
      <c r="C72" s="40" t="s">
        <v>67</v>
      </c>
      <c r="D72" s="36"/>
      <c r="E72" s="36" t="s">
        <v>87</v>
      </c>
      <c r="F72" s="36"/>
      <c r="G72" s="36"/>
      <c r="H72" s="36"/>
      <c r="I72" s="36"/>
      <c r="J72" s="36"/>
      <c r="K72" s="57">
        <v>482.77150000000006</v>
      </c>
      <c r="L72" s="41">
        <f t="shared" si="4"/>
        <v>482.77150000000006</v>
      </c>
      <c r="M72" s="62">
        <f t="shared" si="5"/>
        <v>10636931.736089751</v>
      </c>
      <c r="N72" s="43" t="s">
        <v>20</v>
      </c>
      <c r="O72" s="23"/>
      <c r="P72" s="23"/>
    </row>
    <row r="73" spans="2:16" ht="10.5" outlineLevel="1" x14ac:dyDescent="0.15">
      <c r="B73" s="96"/>
      <c r="C73" s="40" t="s">
        <v>66</v>
      </c>
      <c r="D73" s="36"/>
      <c r="E73" s="36" t="s">
        <v>87</v>
      </c>
      <c r="F73" s="36"/>
      <c r="G73" s="36"/>
      <c r="H73" s="36"/>
      <c r="I73" s="36"/>
      <c r="J73" s="36"/>
      <c r="K73" s="57">
        <v>0.66800000000000004</v>
      </c>
      <c r="L73" s="41">
        <f t="shared" si="4"/>
        <v>0.66800000000000004</v>
      </c>
      <c r="M73" s="62">
        <f t="shared" si="5"/>
        <v>14718.081742</v>
      </c>
      <c r="N73" s="43" t="s">
        <v>20</v>
      </c>
      <c r="O73" s="23"/>
      <c r="P73" s="23"/>
    </row>
    <row r="74" spans="2:16" ht="10.5" outlineLevel="1" x14ac:dyDescent="0.15">
      <c r="B74" s="96"/>
      <c r="C74" s="40" t="s">
        <v>1</v>
      </c>
      <c r="D74" s="36"/>
      <c r="E74" s="36" t="s">
        <v>87</v>
      </c>
      <c r="F74" s="36"/>
      <c r="G74" s="36"/>
      <c r="H74" s="36"/>
      <c r="I74" s="36"/>
      <c r="J74" s="36"/>
      <c r="K74" s="57">
        <v>14</v>
      </c>
      <c r="L74" s="41">
        <f t="shared" si="4"/>
        <v>14</v>
      </c>
      <c r="M74" s="62">
        <f t="shared" si="5"/>
        <v>308462.79099999997</v>
      </c>
      <c r="N74" s="43" t="s">
        <v>20</v>
      </c>
      <c r="O74" s="23"/>
      <c r="P74" s="23"/>
    </row>
    <row r="75" spans="2:16" ht="10.5" outlineLevel="1" x14ac:dyDescent="0.15">
      <c r="B75" s="96"/>
      <c r="C75" s="40" t="s">
        <v>99</v>
      </c>
      <c r="D75" s="36"/>
      <c r="E75" s="36" t="s">
        <v>87</v>
      </c>
      <c r="F75" s="36"/>
      <c r="G75" s="36"/>
      <c r="H75" s="36"/>
      <c r="I75" s="36"/>
      <c r="J75" s="47">
        <v>105.29038492684845</v>
      </c>
      <c r="K75" s="57">
        <v>0</v>
      </c>
      <c r="L75" s="41">
        <f t="shared" si="4"/>
        <v>105.29038492684845</v>
      </c>
      <c r="M75" s="62">
        <f t="shared" si="5"/>
        <v>2319869</v>
      </c>
      <c r="N75" s="66" t="s">
        <v>105</v>
      </c>
      <c r="O75" s="23"/>
      <c r="P75" s="23"/>
    </row>
    <row r="76" spans="2:16" ht="10.5" outlineLevel="1" x14ac:dyDescent="0.15">
      <c r="B76" s="96"/>
      <c r="C76" s="40" t="s">
        <v>54</v>
      </c>
      <c r="D76" s="36"/>
      <c r="E76" s="36" t="s">
        <v>87</v>
      </c>
      <c r="F76" s="36"/>
      <c r="G76" s="36"/>
      <c r="H76" s="36"/>
      <c r="I76" s="36"/>
      <c r="J76" s="36"/>
      <c r="K76" s="57">
        <v>25</v>
      </c>
      <c r="L76" s="41">
        <f t="shared" si="4"/>
        <v>25</v>
      </c>
      <c r="M76" s="62">
        <f t="shared" si="5"/>
        <v>550826.41249999998</v>
      </c>
      <c r="N76" s="43" t="s">
        <v>20</v>
      </c>
      <c r="O76" s="23"/>
      <c r="P76" s="23"/>
    </row>
    <row r="77" spans="2:16" ht="10.5" outlineLevel="1" x14ac:dyDescent="0.15">
      <c r="B77" s="96" t="s">
        <v>55</v>
      </c>
      <c r="C77" s="40" t="s">
        <v>76</v>
      </c>
      <c r="D77" s="36"/>
      <c r="E77" s="36" t="s">
        <v>87</v>
      </c>
      <c r="F77" s="36"/>
      <c r="G77" s="36"/>
      <c r="H77" s="36"/>
      <c r="I77" s="36"/>
      <c r="J77" s="36"/>
      <c r="K77" s="57">
        <v>8000</v>
      </c>
      <c r="L77" s="41">
        <f t="shared" si="4"/>
        <v>8000</v>
      </c>
      <c r="M77" s="62">
        <f t="shared" si="5"/>
        <v>176264452</v>
      </c>
      <c r="N77" s="43" t="s">
        <v>20</v>
      </c>
      <c r="O77" s="23"/>
      <c r="P77" s="23"/>
    </row>
    <row r="78" spans="2:16" ht="9.6" customHeight="1" outlineLevel="1" x14ac:dyDescent="0.15">
      <c r="B78" s="96"/>
      <c r="C78" s="40" t="s">
        <v>56</v>
      </c>
      <c r="D78" s="36"/>
      <c r="E78" s="36" t="s">
        <v>87</v>
      </c>
      <c r="F78" s="36"/>
      <c r="G78" s="36"/>
      <c r="H78" s="36"/>
      <c r="I78" s="36"/>
      <c r="J78" s="36"/>
      <c r="K78" s="57">
        <v>131.18199999999999</v>
      </c>
      <c r="L78" s="41">
        <f t="shared" si="4"/>
        <v>131.18199999999999</v>
      </c>
      <c r="M78" s="62">
        <f t="shared" si="5"/>
        <v>2890340.4177829996</v>
      </c>
      <c r="N78" s="43" t="s">
        <v>20</v>
      </c>
      <c r="O78" s="23"/>
      <c r="P78" s="23"/>
    </row>
    <row r="79" spans="2:16" ht="9.6" customHeight="1" outlineLevel="1" x14ac:dyDescent="0.15">
      <c r="B79" s="96"/>
      <c r="C79" s="40" t="s">
        <v>97</v>
      </c>
      <c r="D79" s="36"/>
      <c r="E79" s="36" t="s">
        <v>87</v>
      </c>
      <c r="F79" s="36"/>
      <c r="G79" s="36"/>
      <c r="H79" s="36"/>
      <c r="I79" s="36"/>
      <c r="J79" s="47">
        <v>8437.5038932977823</v>
      </c>
      <c r="K79" s="57">
        <v>0</v>
      </c>
      <c r="L79" s="41">
        <f t="shared" si="4"/>
        <v>8437.5038932977823</v>
      </c>
      <c r="M79" s="62">
        <f t="shared" si="5"/>
        <v>185904000</v>
      </c>
      <c r="N79" s="66" t="s">
        <v>104</v>
      </c>
      <c r="O79" s="23"/>
      <c r="P79" s="23"/>
    </row>
    <row r="80" spans="2:16" ht="10.5" outlineLevel="1" x14ac:dyDescent="0.15">
      <c r="B80" s="96" t="s">
        <v>71</v>
      </c>
      <c r="C80" s="43" t="s">
        <v>0</v>
      </c>
      <c r="D80" s="36"/>
      <c r="E80" s="36" t="s">
        <v>87</v>
      </c>
      <c r="F80" s="36"/>
      <c r="G80" s="36"/>
      <c r="H80" s="36"/>
      <c r="I80" s="36"/>
      <c r="J80" s="36"/>
      <c r="K80" s="57">
        <v>83438.333499999993</v>
      </c>
      <c r="L80" s="41">
        <f t="shared" si="4"/>
        <v>83438.333499999993</v>
      </c>
      <c r="M80" s="62">
        <f t="shared" si="5"/>
        <v>1838401516.2713425</v>
      </c>
      <c r="N80" s="43" t="s">
        <v>20</v>
      </c>
      <c r="O80" s="23"/>
      <c r="P80" s="23"/>
    </row>
    <row r="81" spans="2:16" ht="10.5" outlineLevel="1" x14ac:dyDescent="0.15">
      <c r="B81" s="96"/>
      <c r="C81" s="40" t="s">
        <v>72</v>
      </c>
      <c r="D81" s="36"/>
      <c r="E81" s="36" t="s">
        <v>87</v>
      </c>
      <c r="F81" s="36"/>
      <c r="G81" s="36"/>
      <c r="H81" s="36"/>
      <c r="I81" s="36"/>
      <c r="J81" s="36"/>
      <c r="K81" s="57">
        <v>7075.5159999999969</v>
      </c>
      <c r="L81" s="41">
        <f t="shared" si="4"/>
        <v>7075.5159999999969</v>
      </c>
      <c r="M81" s="62">
        <f t="shared" si="5"/>
        <v>155895243.79465392</v>
      </c>
      <c r="N81" s="43" t="s">
        <v>20</v>
      </c>
      <c r="O81" s="23"/>
      <c r="P81" s="23"/>
    </row>
    <row r="82" spans="2:16" ht="10.5" outlineLevel="1" x14ac:dyDescent="0.15">
      <c r="B82" s="96"/>
      <c r="C82" s="40" t="s">
        <v>79</v>
      </c>
      <c r="D82" s="36"/>
      <c r="E82" s="36" t="s">
        <v>87</v>
      </c>
      <c r="F82" s="36"/>
      <c r="G82" s="36"/>
      <c r="H82" s="36"/>
      <c r="I82" s="36"/>
      <c r="J82" s="36"/>
      <c r="K82" s="57">
        <v>1421.2034999999998</v>
      </c>
      <c r="L82" s="41">
        <f t="shared" si="4"/>
        <v>1421.2034999999998</v>
      </c>
      <c r="M82" s="62">
        <f t="shared" si="5"/>
        <v>31313457.013497744</v>
      </c>
      <c r="N82" s="43" t="s">
        <v>20</v>
      </c>
      <c r="O82" s="23"/>
      <c r="P82" s="23"/>
    </row>
    <row r="83" spans="2:16" ht="10.5" outlineLevel="1" x14ac:dyDescent="0.15">
      <c r="B83" s="96"/>
      <c r="C83" s="40" t="s">
        <v>74</v>
      </c>
      <c r="D83" s="36"/>
      <c r="E83" s="36" t="s">
        <v>87</v>
      </c>
      <c r="F83" s="36"/>
      <c r="G83" s="36"/>
      <c r="H83" s="36"/>
      <c r="I83" s="36"/>
      <c r="J83" s="36"/>
      <c r="K83" s="57">
        <v>530.62800000000004</v>
      </c>
      <c r="L83" s="41">
        <f t="shared" si="4"/>
        <v>530.62800000000004</v>
      </c>
      <c r="M83" s="62">
        <f t="shared" si="5"/>
        <v>11691356.704482</v>
      </c>
      <c r="N83" s="43" t="s">
        <v>20</v>
      </c>
      <c r="O83" s="23"/>
      <c r="P83" s="23"/>
    </row>
    <row r="84" spans="2:16" ht="10.5" outlineLevel="1" x14ac:dyDescent="0.15">
      <c r="B84" s="96"/>
      <c r="C84" s="40" t="s">
        <v>98</v>
      </c>
      <c r="D84" s="36"/>
      <c r="E84" s="36" t="s">
        <v>87</v>
      </c>
      <c r="F84" s="36"/>
      <c r="G84" s="36"/>
      <c r="H84" s="36"/>
      <c r="I84" s="36"/>
      <c r="J84" s="47">
        <v>23445.10100085297</v>
      </c>
      <c r="K84" s="57">
        <v>0</v>
      </c>
      <c r="L84" s="41">
        <f t="shared" si="4"/>
        <v>23445.10100085297</v>
      </c>
      <c r="M84" s="62">
        <f t="shared" si="5"/>
        <v>516567235</v>
      </c>
      <c r="N84" s="66" t="s">
        <v>105</v>
      </c>
      <c r="O84" s="23"/>
      <c r="P84" s="23"/>
    </row>
    <row r="85" spans="2:16" ht="10.5" outlineLevel="1" x14ac:dyDescent="0.15">
      <c r="B85" s="96"/>
      <c r="C85" s="40" t="s">
        <v>73</v>
      </c>
      <c r="D85" s="36"/>
      <c r="E85" s="36" t="s">
        <v>87</v>
      </c>
      <c r="F85" s="36"/>
      <c r="G85" s="36"/>
      <c r="H85" s="36"/>
      <c r="I85" s="36"/>
      <c r="J85" s="36"/>
      <c r="K85" s="57">
        <v>771.17300000000012</v>
      </c>
      <c r="L85" s="41">
        <f t="shared" si="4"/>
        <v>771.17300000000012</v>
      </c>
      <c r="M85" s="62">
        <f t="shared" si="5"/>
        <v>16991298.280274503</v>
      </c>
      <c r="N85" s="43" t="s">
        <v>20</v>
      </c>
      <c r="O85" s="23"/>
      <c r="P85" s="23"/>
    </row>
    <row r="86" spans="2:16" ht="10.5" outlineLevel="1" x14ac:dyDescent="0.15">
      <c r="B86" s="96"/>
      <c r="C86" s="40" t="s">
        <v>3</v>
      </c>
      <c r="D86" s="36"/>
      <c r="E86" s="36" t="s">
        <v>87</v>
      </c>
      <c r="F86" s="36"/>
      <c r="G86" s="36"/>
      <c r="H86" s="36"/>
      <c r="I86" s="36"/>
      <c r="J86" s="36"/>
      <c r="K86" s="57">
        <v>5284.8455000000004</v>
      </c>
      <c r="L86" s="41">
        <f t="shared" si="4"/>
        <v>5284.8455000000004</v>
      </c>
      <c r="M86" s="62">
        <f t="shared" si="5"/>
        <v>116441299.49527074</v>
      </c>
      <c r="N86" s="43" t="s">
        <v>20</v>
      </c>
      <c r="O86" s="23"/>
      <c r="P86" s="23"/>
    </row>
    <row r="87" spans="2:16" ht="10.5" outlineLevel="1" x14ac:dyDescent="0.15">
      <c r="B87" s="96" t="s">
        <v>57</v>
      </c>
      <c r="C87" s="40" t="s">
        <v>58</v>
      </c>
      <c r="D87" s="36"/>
      <c r="E87" s="36" t="s">
        <v>87</v>
      </c>
      <c r="F87" s="36"/>
      <c r="G87" s="36"/>
      <c r="H87" s="36"/>
      <c r="I87" s="36"/>
      <c r="J87" s="36"/>
      <c r="K87" s="57">
        <v>950.96450000000027</v>
      </c>
      <c r="L87" s="41">
        <f t="shared" si="4"/>
        <v>950.96450000000027</v>
      </c>
      <c r="M87" s="62">
        <f t="shared" si="5"/>
        <v>20952654.557994254</v>
      </c>
      <c r="N87" s="43" t="s">
        <v>20</v>
      </c>
      <c r="O87" s="23"/>
      <c r="P87" s="23"/>
    </row>
    <row r="88" spans="2:16" ht="10.5" outlineLevel="1" x14ac:dyDescent="0.15">
      <c r="B88" s="96"/>
      <c r="C88" s="40" t="s">
        <v>7</v>
      </c>
      <c r="D88" s="36"/>
      <c r="E88" s="36" t="s">
        <v>87</v>
      </c>
      <c r="F88" s="36"/>
      <c r="G88" s="36"/>
      <c r="H88" s="36"/>
      <c r="I88" s="36"/>
      <c r="J88" s="36"/>
      <c r="K88" s="57">
        <v>3809.1005</v>
      </c>
      <c r="L88" s="41">
        <f t="shared" si="4"/>
        <v>3809.1005</v>
      </c>
      <c r="M88" s="62">
        <f t="shared" si="5"/>
        <v>83926126.530678242</v>
      </c>
      <c r="N88" s="43" t="s">
        <v>20</v>
      </c>
      <c r="O88" s="23"/>
      <c r="P88" s="23"/>
    </row>
    <row r="89" spans="2:16" ht="10.5" outlineLevel="1" x14ac:dyDescent="0.15">
      <c r="B89" s="96"/>
      <c r="C89" s="43" t="s">
        <v>4</v>
      </c>
      <c r="D89" s="36"/>
      <c r="E89" s="36" t="s">
        <v>87</v>
      </c>
      <c r="F89" s="36"/>
      <c r="G89" s="36"/>
      <c r="H89" s="36"/>
      <c r="I89" s="36"/>
      <c r="J89" s="36"/>
      <c r="K89" s="57">
        <v>382</v>
      </c>
      <c r="L89" s="41">
        <f t="shared" si="4"/>
        <v>382</v>
      </c>
      <c r="M89" s="62">
        <f t="shared" si="5"/>
        <v>8416627.5829999987</v>
      </c>
      <c r="N89" s="43" t="s">
        <v>20</v>
      </c>
      <c r="O89" s="23"/>
      <c r="P89" s="23"/>
    </row>
    <row r="90" spans="2:16" ht="10.5" outlineLevel="1" x14ac:dyDescent="0.15">
      <c r="B90" s="96"/>
      <c r="C90" s="40" t="s">
        <v>6</v>
      </c>
      <c r="D90" s="36"/>
      <c r="E90" s="36" t="s">
        <v>87</v>
      </c>
      <c r="F90" s="36"/>
      <c r="G90" s="36"/>
      <c r="H90" s="36"/>
      <c r="I90" s="36"/>
      <c r="J90" s="36"/>
      <c r="K90" s="57">
        <v>1027.5205000000001</v>
      </c>
      <c r="L90" s="41">
        <f t="shared" si="4"/>
        <v>1027.5205000000001</v>
      </c>
      <c r="M90" s="62">
        <f t="shared" si="5"/>
        <v>22639417.23140825</v>
      </c>
      <c r="N90" s="43" t="s">
        <v>20</v>
      </c>
      <c r="O90" s="23"/>
      <c r="P90" s="23"/>
    </row>
    <row r="91" spans="2:16" ht="10.5" outlineLevel="1" x14ac:dyDescent="0.15">
      <c r="B91" s="96"/>
      <c r="C91" s="40" t="s">
        <v>2</v>
      </c>
      <c r="D91" s="36"/>
      <c r="E91" s="36" t="s">
        <v>87</v>
      </c>
      <c r="F91" s="36"/>
      <c r="G91" s="36"/>
      <c r="H91" s="36"/>
      <c r="I91" s="36"/>
      <c r="J91" s="36"/>
      <c r="K91" s="57">
        <v>501.24900000000002</v>
      </c>
      <c r="L91" s="41">
        <f t="shared" si="4"/>
        <v>501.24900000000002</v>
      </c>
      <c r="M91" s="62">
        <f t="shared" si="5"/>
        <v>11044047.5375685</v>
      </c>
      <c r="N91" s="43" t="s">
        <v>20</v>
      </c>
      <c r="O91" s="23"/>
      <c r="P91" s="23"/>
    </row>
    <row r="92" spans="2:16" ht="10.5" outlineLevel="1" x14ac:dyDescent="0.15">
      <c r="B92" s="96"/>
      <c r="C92" s="40" t="s">
        <v>5</v>
      </c>
      <c r="D92" s="36"/>
      <c r="E92" s="36" t="s">
        <v>87</v>
      </c>
      <c r="F92" s="36"/>
      <c r="G92" s="36"/>
      <c r="H92" s="36"/>
      <c r="I92" s="36"/>
      <c r="J92" s="36"/>
      <c r="K92" s="57">
        <v>915.68000000000006</v>
      </c>
      <c r="L92" s="41">
        <f t="shared" si="4"/>
        <v>915.68000000000006</v>
      </c>
      <c r="M92" s="62">
        <f t="shared" si="5"/>
        <v>20175229.175919998</v>
      </c>
      <c r="N92" s="43" t="s">
        <v>20</v>
      </c>
      <c r="O92" s="23"/>
      <c r="P92" s="23"/>
    </row>
    <row r="93" spans="2:16" ht="10.5" outlineLevel="1" x14ac:dyDescent="0.15">
      <c r="B93" s="96" t="s">
        <v>59</v>
      </c>
      <c r="C93" s="40" t="s">
        <v>100</v>
      </c>
      <c r="D93" s="36"/>
      <c r="E93" s="36" t="s">
        <v>86</v>
      </c>
      <c r="F93" s="36"/>
      <c r="G93" s="36"/>
      <c r="H93" s="36"/>
      <c r="I93" s="36"/>
      <c r="J93" s="47">
        <v>13068.770508531125</v>
      </c>
      <c r="K93" s="57">
        <v>0</v>
      </c>
      <c r="L93" s="41">
        <f t="shared" si="4"/>
        <v>13068.770508531125</v>
      </c>
      <c r="M93" s="62">
        <f t="shared" si="5"/>
        <v>287944959</v>
      </c>
      <c r="N93" s="43" t="s">
        <v>105</v>
      </c>
      <c r="O93" s="23"/>
      <c r="P93" s="23"/>
    </row>
    <row r="94" spans="2:16" ht="10.5" outlineLevel="1" x14ac:dyDescent="0.15">
      <c r="B94" s="96"/>
      <c r="C94" s="36" t="s">
        <v>61</v>
      </c>
      <c r="D94" s="36"/>
      <c r="E94" s="36" t="s">
        <v>86</v>
      </c>
      <c r="F94" s="36"/>
      <c r="G94" s="36"/>
      <c r="H94" s="36"/>
      <c r="I94" s="36"/>
      <c r="J94" s="36"/>
      <c r="K94" s="57">
        <v>15375.754124999999</v>
      </c>
      <c r="L94" s="41">
        <f t="shared" ref="L94" si="8">J94+K94</f>
        <v>15375.754124999999</v>
      </c>
      <c r="M94" s="62">
        <f t="shared" ref="M94" si="9">L94*$D$38</f>
        <v>338774859.36623305</v>
      </c>
      <c r="N94" s="66" t="s">
        <v>20</v>
      </c>
      <c r="O94" s="23"/>
      <c r="P94" s="23"/>
    </row>
    <row r="95" spans="2:16" ht="10.5" outlineLevel="1" x14ac:dyDescent="0.15">
      <c r="D95" s="36"/>
      <c r="E95" s="36"/>
      <c r="F95" s="36"/>
      <c r="G95" s="36"/>
      <c r="H95" s="36"/>
      <c r="I95" s="36"/>
      <c r="J95" s="36"/>
      <c r="K95" s="57"/>
      <c r="L95" s="49"/>
      <c r="M95" s="46"/>
      <c r="N95" s="66"/>
      <c r="O95" s="23"/>
      <c r="P95" s="23"/>
    </row>
    <row r="96" spans="2:16" ht="9.4" customHeight="1" x14ac:dyDescent="0.15">
      <c r="C96" s="23" t="s">
        <v>75</v>
      </c>
      <c r="D96" s="36"/>
      <c r="E96" s="36"/>
      <c r="F96" s="36"/>
      <c r="G96" s="36"/>
      <c r="H96" s="36"/>
      <c r="I96" s="36"/>
      <c r="J96" s="57">
        <v>254152.91173968537</v>
      </c>
      <c r="K96" s="57">
        <v>134376.92986499998</v>
      </c>
      <c r="L96" s="57">
        <f t="shared" ref="L96:M96" si="10">SUM(L45:L94)</f>
        <v>388529.84160468535</v>
      </c>
      <c r="M96" s="57">
        <f t="shared" si="10"/>
        <v>8560499952.0120802</v>
      </c>
      <c r="N96" s="52"/>
      <c r="O96" s="52"/>
      <c r="P96" s="66"/>
    </row>
    <row r="97" spans="3:16" ht="10.5" x14ac:dyDescent="0.15">
      <c r="D97" s="36"/>
      <c r="E97" s="36"/>
      <c r="F97" s="36"/>
      <c r="G97" s="36"/>
      <c r="H97" s="36"/>
      <c r="I97" s="36"/>
      <c r="J97" s="36"/>
      <c r="K97" s="36"/>
      <c r="L97" s="36"/>
      <c r="M97" s="49"/>
      <c r="N97" s="52"/>
      <c r="O97" s="46"/>
      <c r="P97" s="66"/>
    </row>
    <row r="98" spans="3:16" ht="10.5" x14ac:dyDescent="0.15">
      <c r="D98" s="36"/>
      <c r="E98" s="36"/>
      <c r="F98" s="36"/>
      <c r="G98" s="36"/>
      <c r="H98" s="36"/>
      <c r="I98" s="36"/>
      <c r="J98" s="47"/>
      <c r="K98" s="36"/>
      <c r="L98" s="36"/>
      <c r="M98" s="49"/>
      <c r="N98" s="49"/>
      <c r="O98" s="46"/>
      <c r="P98" s="66"/>
    </row>
    <row r="99" spans="3:16" ht="10.5" x14ac:dyDescent="0.15">
      <c r="D99" s="36"/>
      <c r="E99" s="36"/>
      <c r="F99" s="36"/>
      <c r="G99" s="36"/>
      <c r="H99" s="36"/>
      <c r="I99" s="36"/>
      <c r="J99" s="36"/>
      <c r="K99" s="36"/>
      <c r="L99" s="36"/>
      <c r="M99" s="49"/>
      <c r="N99" s="49"/>
      <c r="O99" s="46"/>
      <c r="P99" s="66"/>
    </row>
    <row r="100" spans="3:16" ht="10.5" x14ac:dyDescent="0.15">
      <c r="C100" s="42"/>
      <c r="D100" s="36"/>
      <c r="E100" s="36"/>
      <c r="F100" s="36"/>
      <c r="G100" s="36"/>
      <c r="H100" s="36"/>
      <c r="I100" s="36"/>
      <c r="J100" s="36"/>
      <c r="K100" s="47"/>
      <c r="L100" s="36"/>
      <c r="M100" s="52"/>
      <c r="N100" s="49"/>
      <c r="O100" s="46"/>
      <c r="P100" s="66"/>
    </row>
    <row r="101" spans="3:16" ht="10.5" x14ac:dyDescent="0.15">
      <c r="C101" s="42"/>
      <c r="D101" s="36"/>
      <c r="E101" s="36"/>
      <c r="F101" s="36"/>
      <c r="G101" s="36"/>
      <c r="H101" s="36"/>
      <c r="I101" s="36"/>
      <c r="J101" s="47"/>
      <c r="K101" s="47"/>
      <c r="L101" s="36"/>
      <c r="M101" s="49"/>
      <c r="N101" s="49"/>
      <c r="O101" s="46"/>
      <c r="P101" s="66"/>
    </row>
    <row r="102" spans="3:16" ht="10.5" x14ac:dyDescent="0.15">
      <c r="C102" s="42"/>
      <c r="D102" s="36"/>
      <c r="E102" s="36"/>
      <c r="F102" s="36"/>
      <c r="G102" s="36"/>
      <c r="H102" s="36"/>
      <c r="I102" s="36"/>
      <c r="J102" s="36"/>
      <c r="K102" s="36"/>
      <c r="L102" s="36"/>
      <c r="M102" s="49"/>
      <c r="N102" s="49"/>
      <c r="O102" s="46"/>
      <c r="P102" s="66"/>
    </row>
    <row r="103" spans="3:16" ht="10.5" x14ac:dyDescent="0.15">
      <c r="D103" s="36"/>
      <c r="E103" s="36"/>
      <c r="F103" s="36"/>
      <c r="G103" s="36"/>
      <c r="H103" s="36"/>
      <c r="I103" s="36"/>
      <c r="J103" s="36"/>
      <c r="K103" s="36"/>
      <c r="L103" s="36"/>
      <c r="M103" s="49"/>
      <c r="N103" s="49"/>
      <c r="O103" s="46"/>
      <c r="P103" s="66"/>
    </row>
    <row r="104" spans="3:16" ht="10.5" x14ac:dyDescent="0.15">
      <c r="D104" s="36"/>
      <c r="E104" s="36"/>
      <c r="F104" s="36"/>
      <c r="G104" s="36"/>
      <c r="H104" s="36"/>
      <c r="I104" s="36"/>
      <c r="J104" s="36"/>
      <c r="K104" s="36"/>
      <c r="L104" s="36"/>
      <c r="M104" s="49"/>
      <c r="N104" s="49"/>
      <c r="O104" s="46"/>
      <c r="P104" s="66"/>
    </row>
    <row r="105" spans="3:16" ht="10.5" x14ac:dyDescent="0.15">
      <c r="D105" s="36"/>
      <c r="E105" s="36"/>
      <c r="F105" s="36"/>
      <c r="G105" s="36"/>
      <c r="H105" s="36"/>
      <c r="I105" s="36"/>
      <c r="J105" s="36"/>
      <c r="K105" s="36"/>
      <c r="L105" s="36"/>
      <c r="M105" s="49"/>
      <c r="N105" s="49"/>
      <c r="O105" s="46"/>
      <c r="P105" s="66"/>
    </row>
    <row r="106" spans="3:16" ht="10.5" x14ac:dyDescent="0.15">
      <c r="D106" s="36"/>
      <c r="E106" s="36"/>
      <c r="F106" s="36"/>
      <c r="G106" s="36"/>
      <c r="H106" s="36"/>
      <c r="I106" s="36"/>
      <c r="J106" s="36"/>
      <c r="K106" s="36"/>
      <c r="L106" s="36"/>
      <c r="M106" s="49"/>
      <c r="N106" s="49"/>
      <c r="O106" s="46"/>
      <c r="P106" s="66"/>
    </row>
    <row r="107" spans="3:16" ht="10.5" x14ac:dyDescent="0.15">
      <c r="D107" s="36"/>
      <c r="E107" s="36"/>
      <c r="F107" s="36"/>
      <c r="G107" s="36"/>
      <c r="H107" s="36"/>
      <c r="I107" s="36"/>
      <c r="J107" s="36"/>
      <c r="K107" s="36"/>
      <c r="L107" s="36"/>
      <c r="M107" s="49"/>
      <c r="N107" s="49"/>
      <c r="O107" s="46"/>
      <c r="P107" s="66"/>
    </row>
    <row r="108" spans="3:16" ht="10.5" x14ac:dyDescent="0.15">
      <c r="D108" s="36"/>
      <c r="E108" s="36"/>
      <c r="F108" s="36"/>
      <c r="G108" s="36"/>
      <c r="H108" s="36"/>
      <c r="I108" s="36"/>
      <c r="J108" s="36"/>
      <c r="K108" s="36"/>
      <c r="L108" s="36"/>
      <c r="M108" s="49"/>
      <c r="N108" s="49"/>
      <c r="O108" s="46"/>
      <c r="P108" s="66"/>
    </row>
    <row r="109" spans="3:16" ht="10.5" x14ac:dyDescent="0.15">
      <c r="D109" s="36"/>
      <c r="E109" s="36"/>
      <c r="F109" s="36"/>
      <c r="G109" s="36"/>
      <c r="H109" s="36"/>
      <c r="I109" s="36"/>
      <c r="J109" s="36"/>
      <c r="K109" s="36"/>
      <c r="L109" s="36"/>
      <c r="M109" s="49"/>
      <c r="N109" s="49"/>
      <c r="O109" s="46"/>
      <c r="P109" s="66"/>
    </row>
    <row r="110" spans="3:16" ht="10.5" x14ac:dyDescent="0.15">
      <c r="D110" s="36"/>
      <c r="E110" s="36"/>
      <c r="F110" s="36"/>
      <c r="G110" s="36"/>
      <c r="H110" s="36"/>
      <c r="I110" s="36"/>
      <c r="J110" s="36"/>
      <c r="K110" s="36"/>
      <c r="L110" s="36"/>
      <c r="M110" s="49"/>
      <c r="N110" s="49"/>
      <c r="O110" s="46"/>
      <c r="P110" s="66"/>
    </row>
    <row r="111" spans="3:16" ht="10.5" x14ac:dyDescent="0.15">
      <c r="D111" s="36"/>
      <c r="E111" s="36"/>
      <c r="F111" s="36"/>
      <c r="G111" s="36"/>
      <c r="H111" s="36"/>
      <c r="I111" s="36"/>
      <c r="J111" s="36"/>
      <c r="K111" s="36"/>
      <c r="L111" s="36"/>
      <c r="M111" s="49"/>
      <c r="N111" s="49"/>
      <c r="O111" s="46"/>
      <c r="P111" s="66"/>
    </row>
    <row r="112" spans="3:16" ht="10.5" x14ac:dyDescent="0.15">
      <c r="D112" s="36"/>
      <c r="E112" s="36"/>
      <c r="F112" s="36"/>
      <c r="G112" s="36"/>
      <c r="H112" s="36"/>
      <c r="I112" s="36"/>
      <c r="J112" s="36"/>
      <c r="K112" s="36"/>
      <c r="L112" s="36"/>
      <c r="M112" s="49"/>
      <c r="N112" s="49"/>
      <c r="O112" s="46"/>
      <c r="P112" s="66"/>
    </row>
    <row r="113" spans="4:16" ht="10.5" x14ac:dyDescent="0.15">
      <c r="D113" s="36"/>
      <c r="E113" s="36"/>
      <c r="F113" s="36"/>
      <c r="G113" s="36"/>
      <c r="H113" s="36"/>
      <c r="I113" s="36"/>
      <c r="J113" s="36"/>
      <c r="K113" s="36"/>
      <c r="L113" s="36"/>
      <c r="M113" s="49"/>
      <c r="N113" s="49"/>
      <c r="O113" s="46"/>
      <c r="P113" s="66"/>
    </row>
    <row r="114" spans="4:16" ht="10.5" x14ac:dyDescent="0.15">
      <c r="D114" s="36"/>
      <c r="E114" s="36"/>
      <c r="F114" s="36"/>
      <c r="G114" s="36"/>
      <c r="H114" s="36"/>
      <c r="I114" s="36"/>
      <c r="J114" s="36"/>
      <c r="K114" s="36"/>
      <c r="L114" s="36"/>
      <c r="M114" s="49"/>
      <c r="N114" s="49"/>
      <c r="O114" s="46"/>
      <c r="P114" s="66"/>
    </row>
  </sheetData>
  <mergeCells count="21">
    <mergeCell ref="B53:C53"/>
    <mergeCell ref="B45:B47"/>
    <mergeCell ref="C4:G4"/>
    <mergeCell ref="C12:H12"/>
    <mergeCell ref="C23:H23"/>
    <mergeCell ref="B44:C44"/>
    <mergeCell ref="B49:C49"/>
    <mergeCell ref="B50:B51"/>
    <mergeCell ref="B54:B55"/>
    <mergeCell ref="B66:B69"/>
    <mergeCell ref="B57:B58"/>
    <mergeCell ref="B93:B94"/>
    <mergeCell ref="B56:C56"/>
    <mergeCell ref="B59:C59"/>
    <mergeCell ref="B61:B63"/>
    <mergeCell ref="B65:C65"/>
    <mergeCell ref="B70:C70"/>
    <mergeCell ref="B72:B76"/>
    <mergeCell ref="B80:B86"/>
    <mergeCell ref="B77:B79"/>
    <mergeCell ref="B87:B9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9"/>
  <sheetViews>
    <sheetView zoomScaleNormal="100" workbookViewId="0">
      <selection activeCell="A3" sqref="A3"/>
    </sheetView>
  </sheetViews>
  <sheetFormatPr defaultColWidth="8.85546875" defaultRowHeight="15" outlineLevelRow="1" outlineLevelCol="2" x14ac:dyDescent="0.25"/>
  <cols>
    <col min="1" max="1" width="8.85546875" style="23"/>
    <col min="2" max="2" width="11.140625" style="23" customWidth="1"/>
    <col min="3" max="3" width="33" style="23" customWidth="1" outlineLevel="1"/>
    <col min="4" max="4" width="18.7109375" style="23" customWidth="1" outlineLevel="2"/>
    <col min="5" max="6" width="18.28515625" style="23" bestFit="1" customWidth="1" outlineLevel="2"/>
    <col min="7" max="7" width="18.28515625" style="23" bestFit="1" customWidth="1" outlineLevel="1"/>
    <col min="8" max="8" width="16" style="23" bestFit="1" customWidth="1" outlineLevel="2"/>
    <col min="9" max="9" width="9.42578125" style="23" bestFit="1" customWidth="1" outlineLevel="2"/>
    <col min="10" max="10" width="20.28515625" style="23" bestFit="1" customWidth="1" outlineLevel="2"/>
    <col min="11" max="11" width="12" style="23" bestFit="1" customWidth="1" outlineLevel="2"/>
    <col min="12" max="12" width="15" style="23" bestFit="1" customWidth="1" outlineLevel="1"/>
    <col min="13" max="13" width="17.5703125" style="29" bestFit="1" customWidth="1" outlineLevel="1"/>
    <col min="14" max="14" width="11.5703125" style="29" bestFit="1" customWidth="1"/>
    <col min="15" max="15" width="20.85546875" style="30" bestFit="1" customWidth="1"/>
    <col min="16" max="16" width="13.5703125" style="23" bestFit="1" customWidth="1"/>
    <col min="17" max="16384" width="8.85546875" style="23"/>
  </cols>
  <sheetData>
    <row r="1" spans="1:15" s="9" customFormat="1" ht="28.5" customHeight="1" x14ac:dyDescent="0.3">
      <c r="A1" s="8" t="s">
        <v>81</v>
      </c>
      <c r="B1" s="8"/>
      <c r="C1" s="8"/>
      <c r="D1" s="8"/>
      <c r="E1" s="8"/>
      <c r="F1" s="8"/>
      <c r="G1" s="8"/>
      <c r="H1" s="8"/>
      <c r="M1" s="10"/>
      <c r="N1" s="10"/>
      <c r="O1" s="11"/>
    </row>
    <row r="2" spans="1:15" s="9" customFormat="1" ht="21.6" customHeight="1" x14ac:dyDescent="0.3">
      <c r="A2" s="12"/>
      <c r="B2" s="12"/>
      <c r="C2" s="13"/>
      <c r="D2" s="13"/>
      <c r="E2" s="13"/>
      <c r="F2" s="13"/>
      <c r="G2" s="13"/>
      <c r="H2" s="13"/>
      <c r="M2" s="10"/>
      <c r="N2" s="10"/>
      <c r="O2" s="11"/>
    </row>
    <row r="3" spans="1:15" s="9" customFormat="1" ht="18.399999999999999" customHeight="1" x14ac:dyDescent="0.3">
      <c r="C3" s="14" t="s">
        <v>13</v>
      </c>
      <c r="M3" s="10"/>
      <c r="N3" s="10"/>
      <c r="O3" s="11"/>
    </row>
    <row r="4" spans="1:15" s="9" customFormat="1" ht="14.45" x14ac:dyDescent="0.3">
      <c r="C4" s="98" t="s">
        <v>14</v>
      </c>
      <c r="D4" s="98"/>
      <c r="E4" s="98"/>
      <c r="F4" s="98"/>
      <c r="G4" s="98"/>
      <c r="M4" s="10"/>
      <c r="N4" s="10"/>
      <c r="O4" s="11"/>
    </row>
    <row r="5" spans="1:15" s="9" customFormat="1" ht="21.6" x14ac:dyDescent="0.3">
      <c r="C5" s="15" t="s">
        <v>15</v>
      </c>
      <c r="D5" s="15" t="s">
        <v>16</v>
      </c>
      <c r="E5" s="16" t="s">
        <v>17</v>
      </c>
      <c r="F5" s="16" t="s">
        <v>18</v>
      </c>
      <c r="G5" s="16" t="s">
        <v>19</v>
      </c>
      <c r="H5" s="74"/>
      <c r="M5" s="10"/>
      <c r="N5" s="10"/>
      <c r="O5" s="11"/>
    </row>
    <row r="6" spans="1:15" s="9" customFormat="1" ht="14.45" outlineLevel="1" x14ac:dyDescent="0.3">
      <c r="C6" s="75" t="s">
        <v>20</v>
      </c>
      <c r="D6" s="58">
        <f>F21</f>
        <v>57217.244280000028</v>
      </c>
      <c r="E6" s="59">
        <f>D6/$D$37</f>
        <v>7.993334043016885E-2</v>
      </c>
      <c r="F6" s="84">
        <f>F32</f>
        <v>1260670775.995542</v>
      </c>
      <c r="G6" s="84">
        <f>F6/$D$37</f>
        <v>1761.1758059316442</v>
      </c>
      <c r="H6" s="74"/>
      <c r="M6" s="10"/>
      <c r="N6" s="10"/>
      <c r="O6" s="11"/>
    </row>
    <row r="7" spans="1:15" s="9" customFormat="1" ht="14.45" outlineLevel="1" x14ac:dyDescent="0.3">
      <c r="C7" s="75" t="s">
        <v>21</v>
      </c>
      <c r="D7" s="58">
        <f>D21</f>
        <v>130034.0269176907</v>
      </c>
      <c r="E7" s="59">
        <f>D7/$D$37</f>
        <v>0.18165946773411273</v>
      </c>
      <c r="F7" s="84">
        <f>D32</f>
        <v>2865047062</v>
      </c>
      <c r="G7" s="84">
        <f>F7/$D$37</f>
        <v>4002.5133163456326</v>
      </c>
      <c r="H7" s="74"/>
      <c r="J7" s="18"/>
      <c r="M7" s="10"/>
      <c r="N7" s="10"/>
      <c r="O7" s="11"/>
    </row>
    <row r="8" spans="1:15" s="9" customFormat="1" ht="14.45" outlineLevel="1" x14ac:dyDescent="0.3">
      <c r="C8" s="75" t="s">
        <v>22</v>
      </c>
      <c r="D8" s="58">
        <f>E21</f>
        <v>92543.193982187629</v>
      </c>
      <c r="E8" s="59">
        <f>D8/$D$37</f>
        <v>0.12928421706004878</v>
      </c>
      <c r="F8" s="84">
        <f>E32</f>
        <v>2039009421.6999998</v>
      </c>
      <c r="G8" s="84">
        <f>F8/$D$37</f>
        <v>2848.526459042318</v>
      </c>
      <c r="H8" s="74"/>
      <c r="M8" s="10"/>
      <c r="N8" s="10"/>
      <c r="O8" s="11"/>
    </row>
    <row r="9" spans="1:15" s="9" customFormat="1" ht="14.45" x14ac:dyDescent="0.3">
      <c r="C9" s="89" t="s">
        <v>23</v>
      </c>
      <c r="D9" s="90">
        <f>SUM(D6:D8)</f>
        <v>279794.4651798784</v>
      </c>
      <c r="E9" s="91">
        <f>SUM(E6:E8)</f>
        <v>0.39087702522433038</v>
      </c>
      <c r="F9" s="92">
        <f>SUM(F6:F8)</f>
        <v>6164727259.6955414</v>
      </c>
      <c r="G9" s="92">
        <f>SUM(G6:G8)</f>
        <v>8612.215581319595</v>
      </c>
      <c r="H9" s="76"/>
      <c r="K9" s="20"/>
      <c r="M9" s="10"/>
      <c r="N9" s="10"/>
      <c r="O9" s="11"/>
    </row>
    <row r="10" spans="1:15" s="9" customFormat="1" ht="14.45" x14ac:dyDescent="0.3">
      <c r="C10" s="74"/>
      <c r="D10" s="74"/>
      <c r="E10" s="77"/>
      <c r="F10" s="74"/>
      <c r="G10" s="74"/>
      <c r="H10" s="74"/>
      <c r="M10" s="10"/>
      <c r="N10" s="10"/>
      <c r="O10" s="11"/>
    </row>
    <row r="11" spans="1:15" s="9" customFormat="1" ht="14.45" x14ac:dyDescent="0.3">
      <c r="C11" s="74"/>
      <c r="D11" s="74"/>
      <c r="E11" s="74"/>
      <c r="F11" s="74"/>
      <c r="G11" s="74"/>
      <c r="H11" s="74"/>
      <c r="M11" s="10"/>
      <c r="N11" s="10"/>
      <c r="O11" s="11"/>
    </row>
    <row r="12" spans="1:15" s="9" customFormat="1" x14ac:dyDescent="0.25">
      <c r="C12" s="101" t="s">
        <v>24</v>
      </c>
      <c r="D12" s="101"/>
      <c r="E12" s="101"/>
      <c r="F12" s="101"/>
      <c r="G12" s="101"/>
      <c r="H12" s="101"/>
      <c r="M12" s="10"/>
      <c r="N12" s="10"/>
      <c r="O12" s="11"/>
    </row>
    <row r="13" spans="1:15" s="9" customFormat="1" x14ac:dyDescent="0.25">
      <c r="C13" s="15" t="s">
        <v>25</v>
      </c>
      <c r="D13" s="15" t="s">
        <v>21</v>
      </c>
      <c r="E13" s="15" t="s">
        <v>22</v>
      </c>
      <c r="F13" s="15" t="s">
        <v>20</v>
      </c>
      <c r="G13" s="15" t="s">
        <v>26</v>
      </c>
      <c r="H13" s="15" t="s">
        <v>27</v>
      </c>
      <c r="M13" s="10"/>
      <c r="N13" s="10"/>
      <c r="O13" s="11"/>
    </row>
    <row r="14" spans="1:15" s="9" customFormat="1" outlineLevel="1" x14ac:dyDescent="0.25">
      <c r="C14" s="75" t="s">
        <v>28</v>
      </c>
      <c r="D14" s="58">
        <f>SUMIFS($L$45:$L$49, $N$45:$N$49, "Gov")</f>
        <v>3984.9214746941716</v>
      </c>
      <c r="E14" s="80">
        <f>SUMIFS($L$45:$L$49, $N$45:$N$49, "EMW")+SUMIFS($L$45:$L$49, $N$45:$N$49, "WHO")</f>
        <v>0</v>
      </c>
      <c r="F14" s="58">
        <f>SUMIFS($L$45:$L$49, $N$45:$N$49, "DtWI")</f>
        <v>45.249165000000005</v>
      </c>
      <c r="G14" s="58">
        <f>SUM(D14:F14)</f>
        <v>4030.1706396941718</v>
      </c>
      <c r="H14" s="60">
        <f>G14/$G$21</f>
        <v>1.4404039898012979E-2</v>
      </c>
      <c r="M14" s="10"/>
      <c r="N14" s="10"/>
      <c r="O14" s="11"/>
    </row>
    <row r="15" spans="1:15" s="9" customFormat="1" outlineLevel="1" x14ac:dyDescent="0.25">
      <c r="C15" s="75" t="s">
        <v>29</v>
      </c>
      <c r="D15" s="58">
        <f>SUMIFS($L$51:$L$51, $N$51:$N$51, "Gov")</f>
        <v>6718.9951607485782</v>
      </c>
      <c r="E15" s="58">
        <f>SUMIFS($L$51:$L$51, $N$51:$N$51, "EMW")+ SUMIFS($L$51:$L$51, $N$51:$N$51, "WHO")</f>
        <v>0</v>
      </c>
      <c r="F15" s="58">
        <f>SUMIFS($L$51:$L$51, $N$51:$N$51, "DtWI")</f>
        <v>0</v>
      </c>
      <c r="G15" s="58">
        <f t="shared" ref="G15:G20" si="0">SUM(D15:F15)</f>
        <v>6718.9951607485782</v>
      </c>
      <c r="H15" s="60">
        <f t="shared" ref="H15:H21" si="1">G15/$G$21</f>
        <v>2.4014038863953122E-2</v>
      </c>
      <c r="M15" s="10"/>
      <c r="N15" s="10"/>
      <c r="O15" s="11"/>
    </row>
    <row r="16" spans="1:15" s="9" customFormat="1" outlineLevel="1" x14ac:dyDescent="0.25">
      <c r="C16" s="75" t="s">
        <v>30</v>
      </c>
      <c r="D16" s="58">
        <f>SUMIFS($L$53:$L$54, $N$53:$N$54, "Gov")</f>
        <v>4876.7632398165006</v>
      </c>
      <c r="E16" s="58">
        <f>SUMIFS($L$53:$L$54, $N$53:$N$54, "EMW")+SUMIFS($L$53:$L$54, $N$53:$N$54, "WHO")</f>
        <v>32488.093515305063</v>
      </c>
      <c r="F16" s="58">
        <f>SUMIFS($L$53:$L$54, $N$53:$N$54, "DtWI")</f>
        <v>0</v>
      </c>
      <c r="G16" s="58">
        <f t="shared" si="0"/>
        <v>37364.856755121567</v>
      </c>
      <c r="H16" s="60">
        <f t="shared" si="1"/>
        <v>0.13354394530678046</v>
      </c>
      <c r="M16" s="10"/>
      <c r="N16" s="10"/>
      <c r="O16" s="11"/>
    </row>
    <row r="17" spans="3:15" s="9" customFormat="1" outlineLevel="1" x14ac:dyDescent="0.25">
      <c r="C17" s="75" t="s">
        <v>31</v>
      </c>
      <c r="D17" s="58">
        <f>SUMIFS($L$56:$L$56, $N$56:$N$56, "Gov")</f>
        <v>55548.829550725299</v>
      </c>
      <c r="E17" s="58">
        <f>SUMIFS($L$56:$L$56, $N$56:$N$56, "EMW")+ SUMIFS($L$56:$L$56, $N$56:$N$56,"WHO")</f>
        <v>0</v>
      </c>
      <c r="F17" s="58">
        <f>SUMIFS($L$56:$L$56, $N$56:$N$56, "DtWI")</f>
        <v>0</v>
      </c>
      <c r="G17" s="58">
        <f t="shared" si="0"/>
        <v>55548.829550725299</v>
      </c>
      <c r="H17" s="60">
        <f t="shared" si="1"/>
        <v>0.19853441173331735</v>
      </c>
      <c r="M17" s="10"/>
      <c r="N17" s="10"/>
      <c r="O17" s="11"/>
    </row>
    <row r="18" spans="3:15" s="9" customFormat="1" outlineLevel="1" x14ac:dyDescent="0.25">
      <c r="C18" s="75" t="s">
        <v>32</v>
      </c>
      <c r="D18" s="58">
        <f>SUMIFS($L$58:$L$58, $N$58:$N$58, "Gov")</f>
        <v>41985.550211791997</v>
      </c>
      <c r="E18" s="58">
        <f>SUMIFS($L$58:$L$58, $N$58:$N$58, "EMW")+ SUMIFS($L$58:$L$58, $N$58:$N$58,"WHO")</f>
        <v>0</v>
      </c>
      <c r="F18" s="58">
        <f>SUMIFS($L$58:$L$58, $N$58:$N$58, "DtWI")</f>
        <v>0</v>
      </c>
      <c r="G18" s="58">
        <f t="shared" si="0"/>
        <v>41985.550211791997</v>
      </c>
      <c r="H18" s="60">
        <f t="shared" si="1"/>
        <v>0.15005854452767572</v>
      </c>
      <c r="M18" s="10"/>
      <c r="N18" s="10"/>
      <c r="O18" s="11"/>
    </row>
    <row r="19" spans="3:15" s="9" customFormat="1" outlineLevel="1" x14ac:dyDescent="0.25">
      <c r="C19" s="75" t="s">
        <v>33</v>
      </c>
      <c r="D19" s="58">
        <f>SUMIFS($L$60:$L$63, $N$60:$N$63, "Gov")</f>
        <v>8505.926628926858</v>
      </c>
      <c r="E19" s="58">
        <f>SUMIFS($L$60:$L$63, $N$60:$N$63, "EMW")+SUMIFS($L$60:$L$63, $N$60:$N$63,"WHO")</f>
        <v>30545.817127097191</v>
      </c>
      <c r="F19" s="58">
        <f>SUMIFS($L$60:$L$63, $N$60:$N$63, "DtWI")</f>
        <v>0</v>
      </c>
      <c r="G19" s="58">
        <f t="shared" si="0"/>
        <v>39051.743756024051</v>
      </c>
      <c r="H19" s="60">
        <f t="shared" si="1"/>
        <v>0.13957296735987215</v>
      </c>
      <c r="M19" s="10"/>
      <c r="N19" s="10"/>
      <c r="O19" s="11"/>
    </row>
    <row r="20" spans="3:15" s="9" customFormat="1" outlineLevel="1" x14ac:dyDescent="0.25">
      <c r="C20" s="75" t="s">
        <v>34</v>
      </c>
      <c r="D20" s="58">
        <f>SUMIFS($L$65:$L$91, $N$65:$N$91, "Gov")</f>
        <v>8413.0406509873028</v>
      </c>
      <c r="E20" s="58">
        <f>SUMIFS($L$65:$L$91, $N$65:$N$91, "EMW")+SUMIFS($L$65:$L$91, $N$65:$N$91,"WHO")</f>
        <v>29509.283339785383</v>
      </c>
      <c r="F20" s="58">
        <f>SUMIFS($L$65:$L$91, $N$65:$N$91, "DtWI")</f>
        <v>57171.995115000027</v>
      </c>
      <c r="G20" s="58">
        <f t="shared" si="0"/>
        <v>95094.319105772709</v>
      </c>
      <c r="H20" s="60">
        <f t="shared" si="1"/>
        <v>0.33987205231038814</v>
      </c>
      <c r="M20" s="10"/>
      <c r="N20" s="10"/>
      <c r="O20" s="11"/>
    </row>
    <row r="21" spans="3:15" s="9" customFormat="1" x14ac:dyDescent="0.25">
      <c r="C21" s="89" t="s">
        <v>23</v>
      </c>
      <c r="D21" s="90">
        <f>SUM(D14:D20)</f>
        <v>130034.0269176907</v>
      </c>
      <c r="E21" s="90">
        <f>SUM(E14:E20)</f>
        <v>92543.193982187629</v>
      </c>
      <c r="F21" s="90">
        <f>SUM(F14:F20)</f>
        <v>57217.244280000028</v>
      </c>
      <c r="G21" s="90">
        <f>SUM(G14:G20)</f>
        <v>279794.4651798784</v>
      </c>
      <c r="H21" s="93">
        <f t="shared" si="1"/>
        <v>1</v>
      </c>
      <c r="M21" s="10"/>
      <c r="N21" s="10"/>
      <c r="O21" s="11"/>
    </row>
    <row r="22" spans="3:15" s="9" customFormat="1" x14ac:dyDescent="0.25">
      <c r="C22" s="78"/>
      <c r="D22" s="78"/>
      <c r="E22" s="78"/>
      <c r="F22" s="78"/>
      <c r="G22" s="78"/>
      <c r="H22" s="78"/>
      <c r="M22" s="10"/>
      <c r="N22" s="10"/>
      <c r="O22" s="11"/>
    </row>
    <row r="23" spans="3:15" s="9" customFormat="1" x14ac:dyDescent="0.25">
      <c r="C23" s="101" t="s">
        <v>35</v>
      </c>
      <c r="D23" s="101"/>
      <c r="E23" s="101"/>
      <c r="F23" s="101"/>
      <c r="G23" s="101"/>
      <c r="H23" s="101"/>
      <c r="M23" s="10"/>
      <c r="N23" s="10"/>
      <c r="O23" s="11"/>
    </row>
    <row r="24" spans="3:15" s="9" customFormat="1" x14ac:dyDescent="0.25">
      <c r="C24" s="15" t="s">
        <v>25</v>
      </c>
      <c r="D24" s="15" t="s">
        <v>21</v>
      </c>
      <c r="E24" s="15" t="s">
        <v>22</v>
      </c>
      <c r="F24" s="15" t="s">
        <v>20</v>
      </c>
      <c r="G24" s="15" t="s">
        <v>26</v>
      </c>
      <c r="H24" s="15" t="s">
        <v>27</v>
      </c>
      <c r="M24" s="10"/>
      <c r="N24" s="10"/>
      <c r="O24" s="11"/>
    </row>
    <row r="25" spans="3:15" s="9" customFormat="1" ht="11.25" customHeight="1" outlineLevel="1" x14ac:dyDescent="0.25">
      <c r="C25" s="75" t="s">
        <v>28</v>
      </c>
      <c r="D25" s="84">
        <f>SUMIFS($M$45:$M$49, $N$45:$N$49, "Gov")</f>
        <v>87800000</v>
      </c>
      <c r="E25" s="84">
        <f>SUMIFS($M$45:$M$49, $N$45:$N$49, "EMW")+SUMIFS($M$45:$M$49, $N$45:$N$49, "WHO")</f>
        <v>0</v>
      </c>
      <c r="F25" s="84">
        <f>SUMIFS($M$45:$M$49, $N$45:$N$49, "DtWI")</f>
        <v>996977.40902282239</v>
      </c>
      <c r="G25" s="84">
        <f>SUM(D25:F25)</f>
        <v>88796977.409022823</v>
      </c>
      <c r="H25" s="60">
        <f>G25/$G$32</f>
        <v>1.4404039898012984E-2</v>
      </c>
      <c r="M25" s="10"/>
      <c r="N25" s="10"/>
      <c r="O25" s="11"/>
    </row>
    <row r="26" spans="3:15" s="9" customFormat="1" outlineLevel="1" x14ac:dyDescent="0.25">
      <c r="C26" s="75" t="s">
        <v>29</v>
      </c>
      <c r="D26" s="84">
        <f>SUMIFS($M$51:$M$51, $N$51:$N$51, "Gov")</f>
        <v>148040000</v>
      </c>
      <c r="E26" s="84">
        <f>SUMIFS($M$51:$M$51, $N$51:$N$51, "EMW")+ SUMIFS($M$51:$M$51, $N$51:$N$51, "WHO")</f>
        <v>0</v>
      </c>
      <c r="F26" s="84">
        <f>SUMIFS($M$51:$M$51, $N$51:$N$51, "DtWI")</f>
        <v>0</v>
      </c>
      <c r="G26" s="84">
        <f t="shared" ref="G26:G31" si="2">SUM(D26:F26)</f>
        <v>148040000</v>
      </c>
      <c r="H26" s="60">
        <f t="shared" ref="H26:H32" si="3">G26/$G$32</f>
        <v>2.4014038863953129E-2</v>
      </c>
      <c r="L26" s="68"/>
      <c r="M26" s="70"/>
      <c r="N26" s="10"/>
      <c r="O26" s="11"/>
    </row>
    <row r="27" spans="3:15" s="9" customFormat="1" outlineLevel="1" x14ac:dyDescent="0.25">
      <c r="C27" s="75" t="s">
        <v>30</v>
      </c>
      <c r="D27" s="84">
        <f>SUMIFS($M$53:$M$54, $N$53:$N$54, "Gov")</f>
        <v>107450000</v>
      </c>
      <c r="E27" s="84">
        <f>SUMIFS($M$53:$M$54, $N$53:$N$54, "EMW")+SUMIFS($M$53:$M$54, $N$53:$N$54, "WHO")</f>
        <v>715812000</v>
      </c>
      <c r="F27" s="84">
        <f>SUMIFS($M$53:$M$54, $N$53:$N$54, "DtWI")</f>
        <v>0</v>
      </c>
      <c r="G27" s="84">
        <f t="shared" si="2"/>
        <v>823262000</v>
      </c>
      <c r="H27" s="60">
        <f t="shared" si="3"/>
        <v>0.13354394530678046</v>
      </c>
      <c r="L27" s="68"/>
      <c r="M27" s="70"/>
      <c r="N27" s="10"/>
      <c r="O27" s="11"/>
    </row>
    <row r="28" spans="3:15" s="9" customFormat="1" outlineLevel="1" x14ac:dyDescent="0.25">
      <c r="C28" s="75" t="s">
        <v>31</v>
      </c>
      <c r="D28" s="84">
        <f>SUMIFS($M$56:$M$56, $N$56:$N$56, "Gov")</f>
        <v>1223910500</v>
      </c>
      <c r="E28" s="84">
        <f>SUMIFS($M$56:$M$56, $N$56:$N$56, "EMW")+ SUMIFS($M$56:$M$56, $N$56:$N$56,"WHO")</f>
        <v>0</v>
      </c>
      <c r="F28" s="84">
        <f>SUMIFS($M$56:$M$56, $N$56:$N$56, "DtWI")</f>
        <v>0</v>
      </c>
      <c r="G28" s="84">
        <f t="shared" si="2"/>
        <v>1223910500</v>
      </c>
      <c r="H28" s="60">
        <f t="shared" si="3"/>
        <v>0.19853441173331737</v>
      </c>
      <c r="L28" s="68"/>
      <c r="M28" s="70"/>
      <c r="N28" s="10"/>
      <c r="O28" s="11"/>
    </row>
    <row r="29" spans="3:15" s="9" customFormat="1" outlineLevel="1" x14ac:dyDescent="0.25">
      <c r="C29" s="75" t="s">
        <v>32</v>
      </c>
      <c r="D29" s="84">
        <f>SUMIFS($M$58:$M$58, $N$58:$N$58, "Gov")</f>
        <v>925070000</v>
      </c>
      <c r="E29" s="84">
        <f>SUMIFS($M58:$M$58, $N$58:$N$58, "EMW")+ SUMIFS($M$58:$M$58, $N$58:$N$58,"WHO")</f>
        <v>0</v>
      </c>
      <c r="F29" s="84">
        <f>SUMIFS($M$58:$M$58, $N$58:$N$58, "DtWI")</f>
        <v>0</v>
      </c>
      <c r="G29" s="84">
        <f t="shared" si="2"/>
        <v>925070000</v>
      </c>
      <c r="H29" s="60">
        <f t="shared" si="3"/>
        <v>0.15005854452767575</v>
      </c>
      <c r="L29" s="68"/>
      <c r="M29" s="71"/>
      <c r="N29" s="10"/>
      <c r="O29" s="11"/>
    </row>
    <row r="30" spans="3:15" s="9" customFormat="1" outlineLevel="1" x14ac:dyDescent="0.25">
      <c r="C30" s="75" t="s">
        <v>33</v>
      </c>
      <c r="D30" s="84">
        <f>SUMIFS($M$60:$M$63, $N$60:$N$63, "Gov")</f>
        <v>187411562</v>
      </c>
      <c r="E30" s="84">
        <f>SUMIFS($M$60:$M$63, $N$60:$N$63, "EMW")+SUMIFS($M$60:$M$63, $N$60:$N$63,"WHO")</f>
        <v>673017714.60000002</v>
      </c>
      <c r="F30" s="84">
        <f>SUMIFS($M$60:$M$63, $N$60:$N$63, "DtWI")</f>
        <v>0</v>
      </c>
      <c r="G30" s="84">
        <f t="shared" si="2"/>
        <v>860429276.60000002</v>
      </c>
      <c r="H30" s="60">
        <f t="shared" si="3"/>
        <v>0.13957296735987218</v>
      </c>
      <c r="L30" s="68"/>
      <c r="M30" s="70"/>
      <c r="N30" s="10"/>
      <c r="O30" s="11"/>
    </row>
    <row r="31" spans="3:15" s="9" customFormat="1" outlineLevel="1" x14ac:dyDescent="0.25">
      <c r="C31" s="75" t="s">
        <v>34</v>
      </c>
      <c r="D31" s="84">
        <f>SUMIFS($M$65:$M$91, $N$65:$N$91, "Gov")</f>
        <v>185365000</v>
      </c>
      <c r="E31" s="84">
        <f>SUMIFS($M$65:$M91, $N$65:$N$91, "EMW")+SUMIFS($M$65:$M$91, $N$65:$N$91,"WHO")</f>
        <v>650179707.10000002</v>
      </c>
      <c r="F31" s="84">
        <f>SUMIFS($M$65:$M$91, $N$65:$N$91, "DtWI")</f>
        <v>1259673798.5865192</v>
      </c>
      <c r="G31" s="84">
        <f t="shared" si="2"/>
        <v>2095218505.6865191</v>
      </c>
      <c r="H31" s="60">
        <f t="shared" si="3"/>
        <v>0.3398720523103882</v>
      </c>
      <c r="L31" s="68"/>
      <c r="M31" s="70"/>
      <c r="N31" s="10"/>
      <c r="O31" s="11"/>
    </row>
    <row r="32" spans="3:15" s="9" customFormat="1" x14ac:dyDescent="0.25">
      <c r="C32" s="89" t="s">
        <v>26</v>
      </c>
      <c r="D32" s="92">
        <f>SUM(D25:D31)</f>
        <v>2865047062</v>
      </c>
      <c r="E32" s="92">
        <f>SUM(E25:E31)</f>
        <v>2039009421.6999998</v>
      </c>
      <c r="F32" s="92">
        <f>SUM(F25:F31)</f>
        <v>1260670775.995542</v>
      </c>
      <c r="G32" s="92">
        <f>SUM(G25:G31)</f>
        <v>6164727259.6955414</v>
      </c>
      <c r="H32" s="93">
        <f t="shared" si="3"/>
        <v>1</v>
      </c>
      <c r="L32" s="68"/>
      <c r="M32" s="70"/>
      <c r="N32" s="10"/>
      <c r="O32" s="11"/>
    </row>
    <row r="33" spans="1:16" s="9" customFormat="1" x14ac:dyDescent="0.25">
      <c r="L33" s="68"/>
      <c r="M33" s="70"/>
      <c r="N33" s="10"/>
      <c r="O33" s="11"/>
    </row>
    <row r="34" spans="1:16" s="9" customFormat="1" x14ac:dyDescent="0.25">
      <c r="L34" s="68"/>
      <c r="M34" s="70"/>
      <c r="N34" s="10"/>
      <c r="O34" s="11"/>
    </row>
    <row r="35" spans="1:16" s="9" customFormat="1" x14ac:dyDescent="0.25">
      <c r="L35" s="68"/>
      <c r="M35" s="70"/>
      <c r="N35" s="10"/>
      <c r="O35" s="11"/>
    </row>
    <row r="36" spans="1:16" s="9" customFormat="1" ht="15.75" x14ac:dyDescent="0.25">
      <c r="C36" s="14" t="s">
        <v>36</v>
      </c>
      <c r="L36" s="68"/>
      <c r="M36" s="70"/>
      <c r="N36" s="10"/>
      <c r="O36" s="11"/>
    </row>
    <row r="37" spans="1:16" s="9" customFormat="1" x14ac:dyDescent="0.25">
      <c r="C37" s="17" t="s">
        <v>37</v>
      </c>
      <c r="D37" s="37">
        <v>715812</v>
      </c>
      <c r="L37"/>
      <c r="M37" s="69"/>
      <c r="N37" s="10"/>
      <c r="O37" s="11"/>
    </row>
    <row r="38" spans="1:16" s="9" customFormat="1" x14ac:dyDescent="0.25">
      <c r="C38" s="17" t="s">
        <v>38</v>
      </c>
      <c r="D38" s="87">
        <v>22033.056499999999</v>
      </c>
      <c r="M38" s="10"/>
      <c r="N38" s="10"/>
      <c r="O38" s="11"/>
    </row>
    <row r="39" spans="1:16" s="9" customFormat="1" x14ac:dyDescent="0.25">
      <c r="M39" s="10"/>
      <c r="N39" s="10"/>
      <c r="O39" s="11"/>
    </row>
    <row r="40" spans="1:16" s="9" customFormat="1" x14ac:dyDescent="0.25">
      <c r="M40" s="10"/>
      <c r="N40" s="10"/>
      <c r="O40" s="11"/>
    </row>
    <row r="41" spans="1:16" x14ac:dyDescent="0.25">
      <c r="A41" s="9"/>
      <c r="B41" s="9"/>
      <c r="C41" s="9"/>
      <c r="D41" s="9"/>
      <c r="E41" s="9"/>
      <c r="F41" s="9"/>
      <c r="G41" s="9"/>
      <c r="H41" s="9"/>
      <c r="I41" s="9"/>
      <c r="J41" s="9"/>
      <c r="K41" s="9"/>
      <c r="L41" s="9"/>
      <c r="M41" s="10"/>
      <c r="N41" s="10"/>
      <c r="O41" s="11"/>
      <c r="P41" s="9"/>
    </row>
    <row r="42" spans="1:16" ht="16.149999999999999" customHeight="1" x14ac:dyDescent="0.25">
      <c r="A42" s="9"/>
      <c r="B42" s="24"/>
      <c r="C42" s="25" t="s">
        <v>39</v>
      </c>
      <c r="D42" s="24"/>
      <c r="E42" s="24"/>
      <c r="F42" s="24"/>
      <c r="G42" s="24"/>
      <c r="H42" s="24"/>
      <c r="I42" s="24"/>
      <c r="J42" s="24"/>
      <c r="K42" s="24"/>
      <c r="L42" s="24"/>
      <c r="M42" s="26"/>
      <c r="N42" s="26"/>
      <c r="O42" s="27"/>
      <c r="P42" s="24"/>
    </row>
    <row r="43" spans="1:16" s="28" customFormat="1" ht="45.75" customHeight="1" x14ac:dyDescent="0.25">
      <c r="B43" s="36" t="s">
        <v>40</v>
      </c>
      <c r="C43" s="36" t="s">
        <v>41</v>
      </c>
      <c r="D43" s="36" t="s">
        <v>42</v>
      </c>
      <c r="E43" s="36" t="s">
        <v>43</v>
      </c>
      <c r="F43" s="36" t="s">
        <v>44</v>
      </c>
      <c r="G43" s="36" t="s">
        <v>45</v>
      </c>
      <c r="H43" s="36" t="s">
        <v>46</v>
      </c>
      <c r="I43" s="36" t="s">
        <v>47</v>
      </c>
      <c r="J43" s="34" t="s">
        <v>48</v>
      </c>
      <c r="K43" s="53" t="s">
        <v>49</v>
      </c>
      <c r="L43" s="53" t="s">
        <v>50</v>
      </c>
      <c r="M43" s="46" t="s">
        <v>51</v>
      </c>
      <c r="N43" s="36" t="s">
        <v>52</v>
      </c>
    </row>
    <row r="44" spans="1:16" ht="10.5" x14ac:dyDescent="0.15">
      <c r="B44" s="97" t="s">
        <v>28</v>
      </c>
      <c r="C44" s="97"/>
      <c r="D44" s="36"/>
      <c r="E44" s="36"/>
      <c r="F44" s="36"/>
      <c r="G44" s="36"/>
      <c r="H44" s="36"/>
      <c r="I44" s="36"/>
      <c r="J44" s="36"/>
      <c r="K44" s="49"/>
      <c r="L44" s="49"/>
      <c r="M44" s="46"/>
      <c r="N44" s="36"/>
      <c r="O44" s="23"/>
    </row>
    <row r="45" spans="1:16" ht="10.5" x14ac:dyDescent="0.15">
      <c r="B45" s="54" t="s">
        <v>55</v>
      </c>
      <c r="C45" s="54" t="s">
        <v>101</v>
      </c>
      <c r="D45" s="36"/>
      <c r="E45" s="36" t="s">
        <v>85</v>
      </c>
      <c r="F45" s="36"/>
      <c r="G45" s="36"/>
      <c r="H45" s="36"/>
      <c r="I45" s="36"/>
      <c r="J45" s="56">
        <v>3984.9214746941716</v>
      </c>
      <c r="K45" s="49">
        <v>0</v>
      </c>
      <c r="L45" s="49">
        <f>J45+K45</f>
        <v>3984.9214746941716</v>
      </c>
      <c r="M45" s="61">
        <f>L45*$D$38</f>
        <v>87800000</v>
      </c>
      <c r="N45" s="36" t="s">
        <v>104</v>
      </c>
      <c r="O45" s="23"/>
    </row>
    <row r="46" spans="1:16" ht="10.5" outlineLevel="1" x14ac:dyDescent="0.15">
      <c r="B46" s="96" t="s">
        <v>57</v>
      </c>
      <c r="C46" s="40" t="s">
        <v>4</v>
      </c>
      <c r="D46" s="36"/>
      <c r="E46" s="36" t="s">
        <v>85</v>
      </c>
      <c r="F46" s="36"/>
      <c r="G46" s="36"/>
      <c r="H46" s="36"/>
      <c r="I46" s="36"/>
      <c r="J46" s="36"/>
      <c r="K46" s="49">
        <v>38.06</v>
      </c>
      <c r="L46" s="49">
        <f t="shared" ref="L46:L90" si="4">J46+K46</f>
        <v>38.06</v>
      </c>
      <c r="M46" s="61">
        <f t="shared" ref="M46:M90" si="5">L46*$D$38</f>
        <v>838578.13038999995</v>
      </c>
      <c r="N46" s="36" t="s">
        <v>20</v>
      </c>
      <c r="O46" s="81"/>
    </row>
    <row r="47" spans="1:16" ht="10.5" outlineLevel="1" x14ac:dyDescent="0.15">
      <c r="B47" s="96"/>
      <c r="C47" s="40" t="s">
        <v>58</v>
      </c>
      <c r="D47" s="36"/>
      <c r="E47" s="36" t="s">
        <v>85</v>
      </c>
      <c r="F47" s="36"/>
      <c r="G47" s="36"/>
      <c r="H47" s="36"/>
      <c r="I47" s="36"/>
      <c r="J47" s="36"/>
      <c r="K47" s="52">
        <v>0.15000000000000002</v>
      </c>
      <c r="L47" s="52">
        <f t="shared" si="4"/>
        <v>0.15000000000000002</v>
      </c>
      <c r="M47" s="61">
        <f t="shared" si="5"/>
        <v>3304.9584750000004</v>
      </c>
      <c r="N47" s="36" t="s">
        <v>20</v>
      </c>
      <c r="O47" s="23"/>
    </row>
    <row r="48" spans="1:16" ht="10.5" outlineLevel="1" x14ac:dyDescent="0.15">
      <c r="B48" s="96"/>
      <c r="C48" s="40" t="s">
        <v>2</v>
      </c>
      <c r="D48" s="36"/>
      <c r="E48" s="36" t="s">
        <v>85</v>
      </c>
      <c r="F48" s="36"/>
      <c r="G48" s="36"/>
      <c r="H48" s="36"/>
      <c r="I48" s="36"/>
      <c r="J48" s="36"/>
      <c r="K48" s="52">
        <v>0.46449999999999997</v>
      </c>
      <c r="L48" s="52">
        <f t="shared" si="4"/>
        <v>0.46449999999999997</v>
      </c>
      <c r="M48" s="61">
        <f t="shared" si="5"/>
        <v>10234.354744249998</v>
      </c>
      <c r="N48" s="36" t="s">
        <v>20</v>
      </c>
      <c r="O48" s="23"/>
    </row>
    <row r="49" spans="2:15" ht="10.5" outlineLevel="1" x14ac:dyDescent="0.15">
      <c r="B49" s="38" t="s">
        <v>59</v>
      </c>
      <c r="C49" s="31" t="s">
        <v>61</v>
      </c>
      <c r="D49" s="36"/>
      <c r="E49" s="36" t="s">
        <v>86</v>
      </c>
      <c r="F49" s="36"/>
      <c r="G49" s="36"/>
      <c r="H49" s="36"/>
      <c r="I49" s="36"/>
      <c r="J49" s="36"/>
      <c r="K49" s="49">
        <v>6.5746650000000004</v>
      </c>
      <c r="L49" s="49">
        <f t="shared" si="4"/>
        <v>6.5746650000000004</v>
      </c>
      <c r="M49" s="61">
        <f t="shared" si="5"/>
        <v>144859.9654135725</v>
      </c>
      <c r="N49" s="36" t="s">
        <v>20</v>
      </c>
      <c r="O49" s="23"/>
    </row>
    <row r="50" spans="2:15" ht="10.5" outlineLevel="1" x14ac:dyDescent="0.15">
      <c r="B50" s="97" t="s">
        <v>29</v>
      </c>
      <c r="C50" s="97"/>
      <c r="D50" s="36"/>
      <c r="E50" s="36"/>
      <c r="F50" s="36"/>
      <c r="G50" s="36"/>
      <c r="H50" s="36"/>
      <c r="I50" s="36"/>
      <c r="J50" s="36"/>
      <c r="K50" s="49"/>
      <c r="L50" s="49"/>
      <c r="M50" s="61"/>
      <c r="N50" s="36"/>
      <c r="O50" s="81"/>
    </row>
    <row r="51" spans="2:15" ht="21" outlineLevel="1" x14ac:dyDescent="0.15">
      <c r="B51" s="38" t="s">
        <v>55</v>
      </c>
      <c r="C51" s="33" t="s">
        <v>83</v>
      </c>
      <c r="D51" s="34" t="s">
        <v>62</v>
      </c>
      <c r="E51" s="36" t="s">
        <v>87</v>
      </c>
      <c r="F51" s="36"/>
      <c r="G51" s="36"/>
      <c r="H51" s="36"/>
      <c r="I51" s="50"/>
      <c r="J51" s="47">
        <v>6718.9951607485782</v>
      </c>
      <c r="K51" s="51"/>
      <c r="L51" s="49">
        <f t="shared" si="4"/>
        <v>6718.9951607485782</v>
      </c>
      <c r="M51" s="61">
        <f t="shared" si="5"/>
        <v>148040000</v>
      </c>
      <c r="N51" s="36" t="s">
        <v>104</v>
      </c>
      <c r="O51" s="23"/>
    </row>
    <row r="52" spans="2:15" ht="10.5" outlineLevel="1" x14ac:dyDescent="0.15">
      <c r="B52" s="97" t="s">
        <v>30</v>
      </c>
      <c r="C52" s="97"/>
      <c r="D52" s="36"/>
      <c r="E52" s="36"/>
      <c r="F52" s="36"/>
      <c r="G52" s="36"/>
      <c r="H52" s="36"/>
      <c r="I52" s="36"/>
      <c r="J52" s="36"/>
      <c r="K52" s="49"/>
      <c r="L52" s="49"/>
      <c r="M52" s="61"/>
      <c r="N52" s="36"/>
      <c r="O52" s="23"/>
    </row>
    <row r="53" spans="2:15" ht="14.45" customHeight="1" outlineLevel="1" x14ac:dyDescent="0.15">
      <c r="B53" s="96" t="s">
        <v>55</v>
      </c>
      <c r="C53" s="54" t="s">
        <v>102</v>
      </c>
      <c r="D53" s="36"/>
      <c r="E53" s="36" t="s">
        <v>87</v>
      </c>
      <c r="F53" s="36"/>
      <c r="G53" s="36"/>
      <c r="H53" s="36"/>
      <c r="I53" s="36"/>
      <c r="J53" s="56">
        <v>4876.7632398165006</v>
      </c>
      <c r="K53" s="49">
        <v>0</v>
      </c>
      <c r="L53" s="49">
        <f t="shared" si="4"/>
        <v>4876.7632398165006</v>
      </c>
      <c r="M53" s="61">
        <f t="shared" si="5"/>
        <v>107450000</v>
      </c>
      <c r="N53" s="36" t="s">
        <v>104</v>
      </c>
      <c r="O53" s="23"/>
    </row>
    <row r="54" spans="2:15" ht="10.5" outlineLevel="1" x14ac:dyDescent="0.15">
      <c r="B54" s="96"/>
      <c r="C54" s="33" t="s">
        <v>63</v>
      </c>
      <c r="D54" s="36" t="s">
        <v>113</v>
      </c>
      <c r="E54" s="36" t="s">
        <v>87</v>
      </c>
      <c r="F54" s="44">
        <v>715812</v>
      </c>
      <c r="G54" s="36" t="s">
        <v>89</v>
      </c>
      <c r="H54" s="48">
        <v>1000</v>
      </c>
      <c r="I54" s="50">
        <f>H54/D38</f>
        <v>4.5386349370093074E-2</v>
      </c>
      <c r="J54" s="49">
        <v>32488.093515305063</v>
      </c>
      <c r="K54" s="51">
        <v>0</v>
      </c>
      <c r="L54" s="49">
        <f t="shared" si="4"/>
        <v>32488.093515305063</v>
      </c>
      <c r="M54" s="61">
        <f t="shared" si="5"/>
        <v>715812000</v>
      </c>
      <c r="N54" s="36" t="s">
        <v>103</v>
      </c>
      <c r="O54" s="81"/>
    </row>
    <row r="55" spans="2:15" ht="10.5" outlineLevel="1" x14ac:dyDescent="0.15">
      <c r="B55" s="97" t="s">
        <v>31</v>
      </c>
      <c r="C55" s="97"/>
      <c r="D55" s="36"/>
      <c r="E55" s="36"/>
      <c r="F55" s="36"/>
      <c r="G55" s="36"/>
      <c r="H55" s="36"/>
      <c r="I55" s="36"/>
      <c r="J55" s="36"/>
      <c r="K55" s="49"/>
      <c r="L55" s="49"/>
      <c r="M55" s="61"/>
      <c r="N55" s="36"/>
      <c r="O55" s="23"/>
    </row>
    <row r="56" spans="2:15" ht="10.5" outlineLevel="1" x14ac:dyDescent="0.15">
      <c r="B56" s="54" t="s">
        <v>55</v>
      </c>
      <c r="C56" s="54" t="s">
        <v>91</v>
      </c>
      <c r="D56" s="36"/>
      <c r="E56" s="36" t="s">
        <v>87</v>
      </c>
      <c r="F56" s="36"/>
      <c r="G56" s="36"/>
      <c r="H56" s="36"/>
      <c r="I56" s="36"/>
      <c r="J56" s="56">
        <v>55548.829550725299</v>
      </c>
      <c r="K56" s="49">
        <v>0</v>
      </c>
      <c r="L56" s="49">
        <f t="shared" si="4"/>
        <v>55548.829550725299</v>
      </c>
      <c r="M56" s="61">
        <f t="shared" si="5"/>
        <v>1223910500</v>
      </c>
      <c r="N56" s="36" t="s">
        <v>104</v>
      </c>
      <c r="O56" s="23"/>
    </row>
    <row r="57" spans="2:15" ht="10.5" outlineLevel="1" x14ac:dyDescent="0.15">
      <c r="B57" s="97" t="s">
        <v>32</v>
      </c>
      <c r="C57" s="97"/>
      <c r="D57" s="36"/>
      <c r="E57" s="36"/>
      <c r="F57" s="36"/>
      <c r="G57" s="36"/>
      <c r="H57" s="36"/>
      <c r="I57" s="36"/>
      <c r="J57" s="36"/>
      <c r="K57" s="49"/>
      <c r="L57" s="49"/>
      <c r="M57" s="61"/>
      <c r="N57" s="36"/>
      <c r="O57" s="23"/>
    </row>
    <row r="58" spans="2:15" ht="21" outlineLevel="1" x14ac:dyDescent="0.15">
      <c r="B58" s="54" t="s">
        <v>55</v>
      </c>
      <c r="C58" s="55" t="s">
        <v>92</v>
      </c>
      <c r="D58" s="36"/>
      <c r="E58" s="36" t="s">
        <v>87</v>
      </c>
      <c r="F58" s="36"/>
      <c r="G58" s="36"/>
      <c r="H58" s="36"/>
      <c r="I58" s="36"/>
      <c r="J58" s="56">
        <v>41985.550211791997</v>
      </c>
      <c r="K58" s="49">
        <v>0</v>
      </c>
      <c r="L58" s="49">
        <f t="shared" si="4"/>
        <v>41985.550211791997</v>
      </c>
      <c r="M58" s="61">
        <f t="shared" si="5"/>
        <v>925070000</v>
      </c>
      <c r="N58" s="36" t="s">
        <v>104</v>
      </c>
      <c r="O58" s="23"/>
    </row>
    <row r="59" spans="2:15" ht="10.5" outlineLevel="1" x14ac:dyDescent="0.15">
      <c r="B59" s="97" t="s">
        <v>33</v>
      </c>
      <c r="C59" s="97"/>
      <c r="D59" s="36"/>
      <c r="E59" s="36"/>
      <c r="F59" s="36"/>
      <c r="G59" s="36"/>
      <c r="H59" s="36"/>
      <c r="I59" s="36"/>
      <c r="J59" s="36"/>
      <c r="K59" s="49"/>
      <c r="L59" s="49"/>
      <c r="M59" s="61"/>
      <c r="N59" s="36"/>
      <c r="O59" s="23"/>
    </row>
    <row r="60" spans="2:15" ht="10.5" outlineLevel="1" x14ac:dyDescent="0.15">
      <c r="B60" s="96" t="s">
        <v>55</v>
      </c>
      <c r="C60" s="54" t="s">
        <v>93</v>
      </c>
      <c r="D60" s="36"/>
      <c r="E60" s="36" t="s">
        <v>87</v>
      </c>
      <c r="F60" s="36"/>
      <c r="G60" s="36"/>
      <c r="H60" s="36"/>
      <c r="I60" s="36"/>
      <c r="J60" s="56">
        <v>3177.0444559065149</v>
      </c>
      <c r="K60" s="49">
        <v>0</v>
      </c>
      <c r="L60" s="49">
        <f t="shared" si="4"/>
        <v>3177.0444559065149</v>
      </c>
      <c r="M60" s="61">
        <f t="shared" si="5"/>
        <v>70000000</v>
      </c>
      <c r="N60" s="36" t="s">
        <v>104</v>
      </c>
      <c r="O60" s="23"/>
    </row>
    <row r="61" spans="2:15" ht="10.5" outlineLevel="1" x14ac:dyDescent="0.15">
      <c r="B61" s="96"/>
      <c r="C61" s="54" t="s">
        <v>94</v>
      </c>
      <c r="D61" s="36"/>
      <c r="E61" s="36" t="s">
        <v>87</v>
      </c>
      <c r="F61" s="36"/>
      <c r="G61" s="36"/>
      <c r="H61" s="36"/>
      <c r="I61" s="36"/>
      <c r="J61" s="56">
        <v>5328.8821730203435</v>
      </c>
      <c r="K61" s="49">
        <v>0</v>
      </c>
      <c r="L61" s="49">
        <f t="shared" si="4"/>
        <v>5328.8821730203435</v>
      </c>
      <c r="M61" s="61">
        <f t="shared" si="5"/>
        <v>117411562</v>
      </c>
      <c r="N61" s="36" t="s">
        <v>104</v>
      </c>
      <c r="O61" s="23"/>
    </row>
    <row r="62" spans="2:15" ht="10.5" outlineLevel="1" x14ac:dyDescent="0.15">
      <c r="B62" s="96"/>
      <c r="C62" s="54" t="s">
        <v>95</v>
      </c>
      <c r="D62" s="36"/>
      <c r="E62" s="36" t="s">
        <v>87</v>
      </c>
      <c r="F62" s="36"/>
      <c r="G62" s="36"/>
      <c r="H62" s="36"/>
      <c r="I62" s="36"/>
      <c r="J62" s="56">
        <v>1988.3408822557144</v>
      </c>
      <c r="K62" s="49">
        <v>0</v>
      </c>
      <c r="L62" s="49">
        <f t="shared" si="4"/>
        <v>1988.3408822557144</v>
      </c>
      <c r="M62" s="61">
        <f t="shared" si="5"/>
        <v>43809227</v>
      </c>
      <c r="N62" s="36" t="s">
        <v>105</v>
      </c>
      <c r="O62" s="81"/>
    </row>
    <row r="63" spans="2:15" ht="10.5" outlineLevel="1" x14ac:dyDescent="0.15">
      <c r="B63" s="96"/>
      <c r="C63" s="54" t="s">
        <v>96</v>
      </c>
      <c r="D63" s="36"/>
      <c r="E63" s="36" t="s">
        <v>87</v>
      </c>
      <c r="F63" s="36"/>
      <c r="G63" s="36"/>
      <c r="H63" s="36"/>
      <c r="I63" s="36"/>
      <c r="J63" s="56">
        <v>28557.476244841477</v>
      </c>
      <c r="K63" s="49">
        <v>0</v>
      </c>
      <c r="L63" s="49">
        <f t="shared" si="4"/>
        <v>28557.476244841477</v>
      </c>
      <c r="M63" s="61">
        <f t="shared" si="5"/>
        <v>629208487.60000002</v>
      </c>
      <c r="N63" s="36" t="s">
        <v>105</v>
      </c>
      <c r="O63" s="23"/>
    </row>
    <row r="64" spans="2:15" ht="10.5" outlineLevel="1" x14ac:dyDescent="0.15">
      <c r="B64" s="97" t="s">
        <v>34</v>
      </c>
      <c r="C64" s="97"/>
      <c r="D64" s="36"/>
      <c r="E64" s="36"/>
      <c r="F64" s="36"/>
      <c r="G64" s="36"/>
      <c r="H64" s="36"/>
      <c r="I64" s="36"/>
      <c r="J64" s="36"/>
      <c r="K64" s="49"/>
      <c r="L64" s="49"/>
      <c r="M64" s="61"/>
      <c r="N64" s="36"/>
      <c r="O64" s="23"/>
    </row>
    <row r="65" spans="2:15" ht="10.5" outlineLevel="1" x14ac:dyDescent="0.15">
      <c r="B65" s="39" t="s">
        <v>69</v>
      </c>
      <c r="C65" s="36" t="s">
        <v>68</v>
      </c>
      <c r="D65" s="36"/>
      <c r="E65" s="36" t="s">
        <v>85</v>
      </c>
      <c r="F65" s="36"/>
      <c r="G65" s="36"/>
      <c r="H65" s="36"/>
      <c r="I65" s="36"/>
      <c r="J65" s="36"/>
      <c r="K65" s="49">
        <v>671.41400000000021</v>
      </c>
      <c r="L65" s="49">
        <f t="shared" si="4"/>
        <v>671.41400000000021</v>
      </c>
      <c r="M65" s="61">
        <f t="shared" si="5"/>
        <v>14793302.596891005</v>
      </c>
      <c r="N65" s="36" t="s">
        <v>20</v>
      </c>
      <c r="O65" s="23"/>
    </row>
    <row r="66" spans="2:15" ht="14.45" customHeight="1" outlineLevel="1" x14ac:dyDescent="0.15">
      <c r="B66" s="96" t="s">
        <v>53</v>
      </c>
      <c r="C66" s="40" t="s">
        <v>99</v>
      </c>
      <c r="D66" s="36"/>
      <c r="E66" s="36" t="s">
        <v>85</v>
      </c>
      <c r="F66" s="36"/>
      <c r="G66" s="36"/>
      <c r="H66" s="36"/>
      <c r="I66" s="36"/>
      <c r="J66" s="56">
        <v>1739.0254956229064</v>
      </c>
      <c r="K66" s="49">
        <v>0</v>
      </c>
      <c r="L66" s="49">
        <f t="shared" si="4"/>
        <v>1739.0254956229064</v>
      </c>
      <c r="M66" s="61">
        <f t="shared" si="5"/>
        <v>38316047</v>
      </c>
      <c r="N66" s="36" t="s">
        <v>105</v>
      </c>
      <c r="O66" s="23"/>
    </row>
    <row r="67" spans="2:15" ht="14.45" customHeight="1" outlineLevel="1" x14ac:dyDescent="0.15">
      <c r="B67" s="96"/>
      <c r="C67" s="72" t="s">
        <v>67</v>
      </c>
      <c r="D67" s="36"/>
      <c r="E67" s="36" t="s">
        <v>85</v>
      </c>
      <c r="F67" s="36"/>
      <c r="G67" s="36"/>
      <c r="H67" s="36"/>
      <c r="I67" s="36"/>
      <c r="J67" s="56"/>
      <c r="K67" s="49">
        <v>65.629499999999993</v>
      </c>
      <c r="L67" s="49">
        <f t="shared" si="4"/>
        <v>65.629499999999993</v>
      </c>
      <c r="M67" s="61">
        <f t="shared" si="5"/>
        <v>1446018.4815667497</v>
      </c>
      <c r="N67" s="36" t="s">
        <v>20</v>
      </c>
      <c r="O67" s="23"/>
    </row>
    <row r="68" spans="2:15" ht="10.5" outlineLevel="1" x14ac:dyDescent="0.15">
      <c r="B68" s="96"/>
      <c r="C68" s="40" t="s">
        <v>66</v>
      </c>
      <c r="D68" s="36"/>
      <c r="E68" s="36" t="s">
        <v>85</v>
      </c>
      <c r="F68" s="36"/>
      <c r="G68" s="36"/>
      <c r="H68" s="36"/>
      <c r="I68" s="36"/>
      <c r="J68" s="36"/>
      <c r="K68" s="49">
        <v>13.956000000000003</v>
      </c>
      <c r="L68" s="49">
        <f t="shared" si="4"/>
        <v>13.956000000000003</v>
      </c>
      <c r="M68" s="61">
        <f t="shared" si="5"/>
        <v>307493.33651400002</v>
      </c>
      <c r="N68" s="36" t="s">
        <v>20</v>
      </c>
      <c r="O68" s="23"/>
    </row>
    <row r="69" spans="2:15" ht="10.5" outlineLevel="1" x14ac:dyDescent="0.15">
      <c r="B69" s="96" t="s">
        <v>55</v>
      </c>
      <c r="C69" s="40" t="s">
        <v>1</v>
      </c>
      <c r="D69" s="36"/>
      <c r="E69" s="36" t="s">
        <v>85</v>
      </c>
      <c r="F69" s="36"/>
      <c r="G69" s="36"/>
      <c r="H69" s="36"/>
      <c r="I69" s="36"/>
      <c r="J69" s="36"/>
      <c r="K69" s="49">
        <v>8.4425000000000008</v>
      </c>
      <c r="L69" s="49">
        <f t="shared" si="4"/>
        <v>8.4425000000000008</v>
      </c>
      <c r="M69" s="61">
        <f t="shared" si="5"/>
        <v>186014.07950125</v>
      </c>
      <c r="N69" s="36" t="s">
        <v>20</v>
      </c>
      <c r="O69" s="23"/>
    </row>
    <row r="70" spans="2:15" ht="10.5" outlineLevel="1" x14ac:dyDescent="0.15">
      <c r="B70" s="96"/>
      <c r="C70" s="40" t="s">
        <v>54</v>
      </c>
      <c r="D70" s="36"/>
      <c r="E70" s="36" t="s">
        <v>85</v>
      </c>
      <c r="F70" s="36"/>
      <c r="G70" s="36"/>
      <c r="H70" s="36"/>
      <c r="I70" s="36"/>
      <c r="J70" s="36"/>
      <c r="K70" s="49">
        <v>57.569499999999998</v>
      </c>
      <c r="L70" s="49">
        <f t="shared" si="4"/>
        <v>57.569499999999998</v>
      </c>
      <c r="M70" s="61">
        <f t="shared" si="5"/>
        <v>1268432.04617675</v>
      </c>
      <c r="N70" s="36" t="s">
        <v>20</v>
      </c>
      <c r="O70" s="23"/>
    </row>
    <row r="71" spans="2:15" ht="10.5" outlineLevel="1" x14ac:dyDescent="0.15">
      <c r="B71" s="96"/>
      <c r="C71" s="40" t="s">
        <v>78</v>
      </c>
      <c r="D71" s="36"/>
      <c r="E71" s="36" t="s">
        <v>85</v>
      </c>
      <c r="F71" s="36"/>
      <c r="G71" s="36"/>
      <c r="H71" s="36"/>
      <c r="I71" s="36"/>
      <c r="J71" s="36"/>
      <c r="K71" s="52">
        <v>0.32150000000000001</v>
      </c>
      <c r="L71" s="52">
        <f t="shared" si="4"/>
        <v>0.32150000000000001</v>
      </c>
      <c r="M71" s="61">
        <f t="shared" si="5"/>
        <v>7083.6276647499999</v>
      </c>
      <c r="N71" s="36" t="s">
        <v>20</v>
      </c>
      <c r="O71" s="23"/>
    </row>
    <row r="72" spans="2:15" ht="10.5" outlineLevel="1" x14ac:dyDescent="0.15">
      <c r="B72" s="96"/>
      <c r="C72" s="40" t="s">
        <v>97</v>
      </c>
      <c r="D72" s="36"/>
      <c r="E72" s="36" t="s">
        <v>85</v>
      </c>
      <c r="F72" s="36"/>
      <c r="G72" s="36"/>
      <c r="H72" s="36"/>
      <c r="I72" s="36"/>
      <c r="J72" s="56">
        <v>8413.0406509873028</v>
      </c>
      <c r="K72" s="49">
        <v>0</v>
      </c>
      <c r="L72" s="49">
        <f t="shared" si="4"/>
        <v>8413.0406509873028</v>
      </c>
      <c r="M72" s="61">
        <f t="shared" si="5"/>
        <v>185365000</v>
      </c>
      <c r="N72" s="36" t="s">
        <v>104</v>
      </c>
      <c r="O72" s="81"/>
    </row>
    <row r="73" spans="2:15" ht="10.5" outlineLevel="1" x14ac:dyDescent="0.15">
      <c r="B73" s="96"/>
      <c r="C73" s="40" t="s">
        <v>70</v>
      </c>
      <c r="D73" s="36"/>
      <c r="E73" s="36" t="s">
        <v>85</v>
      </c>
      <c r="F73" s="36"/>
      <c r="G73" s="36"/>
      <c r="H73" s="36"/>
      <c r="I73" s="36"/>
      <c r="J73" s="56"/>
      <c r="K73" s="49">
        <v>112.5</v>
      </c>
      <c r="L73" s="49">
        <f t="shared" si="4"/>
        <v>112.5</v>
      </c>
      <c r="M73" s="61">
        <f t="shared" si="5"/>
        <v>2478718.8562499997</v>
      </c>
      <c r="N73" s="36" t="s">
        <v>20</v>
      </c>
      <c r="O73" s="81"/>
    </row>
    <row r="74" spans="2:15" ht="10.5" outlineLevel="1" x14ac:dyDescent="0.15">
      <c r="B74" s="96"/>
      <c r="C74" s="40" t="s">
        <v>76</v>
      </c>
      <c r="D74" s="36"/>
      <c r="E74" s="36" t="s">
        <v>85</v>
      </c>
      <c r="F74" s="36"/>
      <c r="G74" s="36"/>
      <c r="H74" s="36"/>
      <c r="I74" s="36"/>
      <c r="J74" s="36"/>
      <c r="K74" s="49">
        <v>1920.6375</v>
      </c>
      <c r="L74" s="49">
        <f t="shared" si="4"/>
        <v>1920.6375</v>
      </c>
      <c r="M74" s="61">
        <f t="shared" si="5"/>
        <v>42317514.55351875</v>
      </c>
      <c r="N74" s="36" t="s">
        <v>20</v>
      </c>
      <c r="O74" s="23"/>
    </row>
    <row r="75" spans="2:15" ht="10.5" outlineLevel="1" x14ac:dyDescent="0.15">
      <c r="B75" s="96"/>
      <c r="C75" s="40" t="s">
        <v>77</v>
      </c>
      <c r="D75" s="36"/>
      <c r="E75" s="36" t="s">
        <v>85</v>
      </c>
      <c r="F75" s="36"/>
      <c r="G75" s="36"/>
      <c r="H75" s="36"/>
      <c r="I75" s="36"/>
      <c r="J75" s="36"/>
      <c r="K75" s="49">
        <v>4.0365000000000002</v>
      </c>
      <c r="L75" s="49">
        <f t="shared" si="4"/>
        <v>4.0365000000000002</v>
      </c>
      <c r="M75" s="61">
        <f t="shared" si="5"/>
        <v>88936.432562250004</v>
      </c>
      <c r="N75" s="36" t="s">
        <v>20</v>
      </c>
      <c r="O75" s="23"/>
    </row>
    <row r="76" spans="2:15" ht="10.5" outlineLevel="1" x14ac:dyDescent="0.15">
      <c r="B76" s="96"/>
      <c r="C76" s="40" t="s">
        <v>56</v>
      </c>
      <c r="D76" s="36"/>
      <c r="E76" s="36" t="s">
        <v>85</v>
      </c>
      <c r="F76" s="36"/>
      <c r="G76" s="36"/>
      <c r="H76" s="36"/>
      <c r="I76" s="36"/>
      <c r="J76" s="36"/>
      <c r="K76" s="49">
        <v>0.21250000000000002</v>
      </c>
      <c r="L76" s="49">
        <f t="shared" si="4"/>
        <v>0.21250000000000002</v>
      </c>
      <c r="M76" s="61">
        <f t="shared" si="5"/>
        <v>4682.0245062499998</v>
      </c>
      <c r="N76" s="36" t="s">
        <v>20</v>
      </c>
      <c r="O76" s="23"/>
    </row>
    <row r="77" spans="2:15" ht="10.5" outlineLevel="1" x14ac:dyDescent="0.15">
      <c r="B77" s="96" t="s">
        <v>71</v>
      </c>
      <c r="C77" s="40" t="s">
        <v>72</v>
      </c>
      <c r="D77" s="36"/>
      <c r="E77" s="36" t="s">
        <v>85</v>
      </c>
      <c r="F77" s="36"/>
      <c r="G77" s="36"/>
      <c r="H77" s="36"/>
      <c r="I77" s="36"/>
      <c r="J77" s="36"/>
      <c r="K77" s="49">
        <v>12153.524000000009</v>
      </c>
      <c r="L77" s="49">
        <f t="shared" si="4"/>
        <v>12153.524000000009</v>
      </c>
      <c r="M77" s="61">
        <f t="shared" si="5"/>
        <v>267779280.96610618</v>
      </c>
      <c r="N77" s="36" t="s">
        <v>20</v>
      </c>
      <c r="O77" s="23"/>
    </row>
    <row r="78" spans="2:15" ht="10.5" outlineLevel="1" x14ac:dyDescent="0.15">
      <c r="B78" s="96"/>
      <c r="C78" s="42" t="s">
        <v>0</v>
      </c>
      <c r="D78" s="36"/>
      <c r="E78" s="36" t="s">
        <v>85</v>
      </c>
      <c r="F78" s="36"/>
      <c r="G78" s="36"/>
      <c r="H78" s="36"/>
      <c r="I78" s="36"/>
      <c r="J78" s="36"/>
      <c r="K78" s="49">
        <v>30750</v>
      </c>
      <c r="L78" s="49">
        <f t="shared" si="4"/>
        <v>30750</v>
      </c>
      <c r="M78" s="61">
        <f t="shared" si="5"/>
        <v>677516487.375</v>
      </c>
      <c r="N78" s="36" t="s">
        <v>20</v>
      </c>
      <c r="O78" s="23"/>
    </row>
    <row r="79" spans="2:15" ht="10.5" outlineLevel="1" x14ac:dyDescent="0.15">
      <c r="B79" s="96"/>
      <c r="C79" s="40" t="s">
        <v>79</v>
      </c>
      <c r="D79" s="36"/>
      <c r="E79" s="36" t="s">
        <v>85</v>
      </c>
      <c r="F79" s="36"/>
      <c r="G79" s="36"/>
      <c r="H79" s="36"/>
      <c r="I79" s="36"/>
      <c r="J79" s="36"/>
      <c r="K79" s="49">
        <v>1054.5329999999997</v>
      </c>
      <c r="L79" s="49">
        <f t="shared" si="4"/>
        <v>1054.5329999999997</v>
      </c>
      <c r="M79" s="61">
        <f t="shared" si="5"/>
        <v>23234585.170114491</v>
      </c>
      <c r="N79" s="36" t="s">
        <v>20</v>
      </c>
      <c r="O79" s="23"/>
    </row>
    <row r="80" spans="2:15" ht="10.5" outlineLevel="1" x14ac:dyDescent="0.15">
      <c r="B80" s="96"/>
      <c r="C80" s="40" t="s">
        <v>74</v>
      </c>
      <c r="D80" s="36"/>
      <c r="E80" s="36" t="s">
        <v>85</v>
      </c>
      <c r="F80" s="36"/>
      <c r="G80" s="36"/>
      <c r="H80" s="36"/>
      <c r="I80" s="36"/>
      <c r="J80" s="36"/>
      <c r="K80" s="49">
        <v>792.18949999999995</v>
      </c>
      <c r="L80" s="49">
        <f t="shared" si="4"/>
        <v>792.18949999999995</v>
      </c>
      <c r="M80" s="61">
        <f t="shared" si="5"/>
        <v>17454356.012206748</v>
      </c>
      <c r="N80" s="36" t="s">
        <v>20</v>
      </c>
      <c r="O80" s="23"/>
    </row>
    <row r="81" spans="2:16" ht="10.5" outlineLevel="1" x14ac:dyDescent="0.15">
      <c r="B81" s="96"/>
      <c r="C81" s="40" t="s">
        <v>98</v>
      </c>
      <c r="D81" s="36"/>
      <c r="E81" s="36" t="s">
        <v>85</v>
      </c>
      <c r="F81" s="36"/>
      <c r="G81" s="36"/>
      <c r="H81" s="36"/>
      <c r="I81" s="36"/>
      <c r="J81" s="56">
        <v>15509.697372218876</v>
      </c>
      <c r="K81" s="49">
        <v>0</v>
      </c>
      <c r="L81" s="49">
        <f t="shared" si="4"/>
        <v>15509.697372218876</v>
      </c>
      <c r="M81" s="61">
        <f t="shared" si="5"/>
        <v>341726038.5</v>
      </c>
      <c r="N81" s="36" t="s">
        <v>105</v>
      </c>
      <c r="O81" s="23"/>
    </row>
    <row r="82" spans="2:16" ht="10.5" outlineLevel="1" x14ac:dyDescent="0.15">
      <c r="B82" s="96"/>
      <c r="C82" s="40" t="s">
        <v>3</v>
      </c>
      <c r="D82" s="36"/>
      <c r="E82" s="36" t="s">
        <v>85</v>
      </c>
      <c r="F82" s="36"/>
      <c r="G82" s="36"/>
      <c r="H82" s="36"/>
      <c r="I82" s="36"/>
      <c r="J82" s="36"/>
      <c r="K82" s="49">
        <v>211.90250000000003</v>
      </c>
      <c r="L82" s="49">
        <f t="shared" si="4"/>
        <v>211.90250000000003</v>
      </c>
      <c r="M82" s="61">
        <f t="shared" si="5"/>
        <v>4668859.7549912501</v>
      </c>
      <c r="N82" s="36" t="s">
        <v>20</v>
      </c>
      <c r="O82" s="23"/>
    </row>
    <row r="83" spans="2:16" ht="10.5" outlineLevel="1" x14ac:dyDescent="0.15">
      <c r="B83" s="96"/>
      <c r="C83" s="40" t="s">
        <v>73</v>
      </c>
      <c r="D83" s="36"/>
      <c r="E83" s="36" t="s">
        <v>85</v>
      </c>
      <c r="F83" s="36"/>
      <c r="G83" s="36"/>
      <c r="H83" s="36"/>
      <c r="I83" s="36"/>
      <c r="J83" s="36"/>
      <c r="K83" s="49">
        <v>917.9965000000002</v>
      </c>
      <c r="L83" s="49">
        <f t="shared" si="4"/>
        <v>917.9965000000002</v>
      </c>
      <c r="M83" s="61">
        <f t="shared" si="5"/>
        <v>20226268.751302253</v>
      </c>
      <c r="N83" s="36" t="s">
        <v>20</v>
      </c>
      <c r="O83" s="23"/>
    </row>
    <row r="84" spans="2:16" ht="10.5" outlineLevel="1" x14ac:dyDescent="0.15">
      <c r="B84" s="96" t="s">
        <v>57</v>
      </c>
      <c r="C84" s="73" t="s">
        <v>58</v>
      </c>
      <c r="D84" s="36"/>
      <c r="E84" s="36" t="s">
        <v>85</v>
      </c>
      <c r="F84" s="36"/>
      <c r="G84" s="36"/>
      <c r="H84" s="36"/>
      <c r="I84" s="36"/>
      <c r="J84" s="36"/>
      <c r="K84" s="49">
        <v>4.5754999999999999</v>
      </c>
      <c r="L84" s="49">
        <f t="shared" si="4"/>
        <v>4.5754999999999999</v>
      </c>
      <c r="M84" s="61">
        <f t="shared" si="5"/>
        <v>100812.25001574999</v>
      </c>
      <c r="N84" s="36" t="s">
        <v>20</v>
      </c>
      <c r="O84" s="23"/>
    </row>
    <row r="85" spans="2:16" ht="10.5" outlineLevel="1" x14ac:dyDescent="0.15">
      <c r="B85" s="96"/>
      <c r="C85" s="40" t="s">
        <v>7</v>
      </c>
      <c r="D85" s="36"/>
      <c r="E85" s="36" t="s">
        <v>85</v>
      </c>
      <c r="F85" s="36"/>
      <c r="G85" s="36"/>
      <c r="H85" s="36"/>
      <c r="I85" s="36"/>
      <c r="J85" s="36"/>
      <c r="K85" s="49">
        <v>47.077500000000001</v>
      </c>
      <c r="L85" s="49">
        <f t="shared" si="4"/>
        <v>47.077500000000001</v>
      </c>
      <c r="M85" s="61">
        <f t="shared" si="5"/>
        <v>1037261.21737875</v>
      </c>
      <c r="N85" s="36" t="s">
        <v>20</v>
      </c>
      <c r="O85" s="23"/>
    </row>
    <row r="86" spans="2:16" ht="10.5" outlineLevel="1" x14ac:dyDescent="0.15">
      <c r="B86" s="96"/>
      <c r="C86" s="40" t="s">
        <v>4</v>
      </c>
      <c r="D86" s="36"/>
      <c r="E86" s="36" t="s">
        <v>85</v>
      </c>
      <c r="F86" s="36"/>
      <c r="G86" s="36"/>
      <c r="H86" s="36"/>
      <c r="I86" s="36"/>
      <c r="J86" s="36"/>
      <c r="K86" s="49">
        <v>87.538499999999999</v>
      </c>
      <c r="L86" s="49">
        <f t="shared" si="4"/>
        <v>87.538499999999999</v>
      </c>
      <c r="M86" s="61">
        <f t="shared" si="5"/>
        <v>1928740.7164252498</v>
      </c>
      <c r="N86" s="36" t="s">
        <v>20</v>
      </c>
      <c r="O86" s="23"/>
    </row>
    <row r="87" spans="2:16" ht="10.5" outlineLevel="1" x14ac:dyDescent="0.15">
      <c r="B87" s="96"/>
      <c r="C87" s="40" t="s">
        <v>6</v>
      </c>
      <c r="D87" s="36"/>
      <c r="E87" s="36" t="s">
        <v>85</v>
      </c>
      <c r="F87" s="36"/>
      <c r="G87" s="36"/>
      <c r="H87" s="36"/>
      <c r="I87" s="36"/>
      <c r="J87" s="36"/>
      <c r="K87" s="49">
        <v>138.03500000000003</v>
      </c>
      <c r="L87" s="49">
        <f t="shared" si="4"/>
        <v>138.03500000000003</v>
      </c>
      <c r="M87" s="61">
        <f t="shared" si="5"/>
        <v>3041332.9539775006</v>
      </c>
      <c r="N87" s="36" t="s">
        <v>20</v>
      </c>
      <c r="O87" s="23"/>
    </row>
    <row r="88" spans="2:16" ht="10.5" outlineLevel="1" x14ac:dyDescent="0.15">
      <c r="B88" s="96"/>
      <c r="C88" s="40" t="s">
        <v>2</v>
      </c>
      <c r="D88" s="36"/>
      <c r="E88" s="36" t="s">
        <v>85</v>
      </c>
      <c r="F88" s="36"/>
      <c r="G88" s="36"/>
      <c r="H88" s="36"/>
      <c r="I88" s="36"/>
      <c r="J88" s="36"/>
      <c r="K88" s="49">
        <v>12.856500000000002</v>
      </c>
      <c r="L88" s="49">
        <f t="shared" si="4"/>
        <v>12.856500000000002</v>
      </c>
      <c r="M88" s="61">
        <f t="shared" si="5"/>
        <v>283267.99089225003</v>
      </c>
      <c r="N88" s="36" t="s">
        <v>20</v>
      </c>
      <c r="O88" s="23"/>
    </row>
    <row r="89" spans="2:16" ht="10.5" outlineLevel="1" x14ac:dyDescent="0.15">
      <c r="B89" s="100" t="s">
        <v>59</v>
      </c>
      <c r="C89" s="40" t="s">
        <v>60</v>
      </c>
      <c r="D89" s="36"/>
      <c r="E89" s="36" t="s">
        <v>85</v>
      </c>
      <c r="F89" s="36"/>
      <c r="G89" s="36"/>
      <c r="H89" s="36"/>
      <c r="I89" s="36"/>
      <c r="J89" s="36"/>
      <c r="K89" s="49">
        <v>0.26150000000000001</v>
      </c>
      <c r="L89" s="49">
        <f t="shared" si="4"/>
        <v>0.26150000000000001</v>
      </c>
      <c r="M89" s="61">
        <f t="shared" si="5"/>
        <v>5761.6442747499996</v>
      </c>
      <c r="N89" s="36" t="s">
        <v>20</v>
      </c>
      <c r="O89" s="23"/>
    </row>
    <row r="90" spans="2:16" ht="10.5" outlineLevel="1" x14ac:dyDescent="0.15">
      <c r="B90" s="100"/>
      <c r="C90" s="40" t="s">
        <v>100</v>
      </c>
      <c r="D90" s="36"/>
      <c r="E90" s="36" t="s">
        <v>88</v>
      </c>
      <c r="F90" s="36"/>
      <c r="G90" s="36"/>
      <c r="H90" s="36"/>
      <c r="I90" s="36"/>
      <c r="J90" s="56">
        <v>12260.560471943601</v>
      </c>
      <c r="K90" s="49">
        <v>0</v>
      </c>
      <c r="L90" s="49">
        <f t="shared" si="4"/>
        <v>12260.560471943601</v>
      </c>
      <c r="M90" s="61">
        <f t="shared" si="5"/>
        <v>270137621.60000002</v>
      </c>
      <c r="N90" s="36" t="s">
        <v>105</v>
      </c>
      <c r="O90" s="23"/>
    </row>
    <row r="91" spans="2:16" ht="10.5" outlineLevel="1" x14ac:dyDescent="0.15">
      <c r="B91" s="100"/>
      <c r="C91" s="32" t="s">
        <v>61</v>
      </c>
      <c r="D91" s="36"/>
      <c r="E91" s="36" t="s">
        <v>88</v>
      </c>
      <c r="F91" s="36"/>
      <c r="G91" s="36"/>
      <c r="H91" s="36"/>
      <c r="I91" s="36"/>
      <c r="J91" s="36"/>
      <c r="K91" s="49">
        <v>8146.7856150000061</v>
      </c>
      <c r="L91" s="49">
        <f t="shared" ref="L91" si="6">J91+K91</f>
        <v>8146.7856150000061</v>
      </c>
      <c r="M91" s="61">
        <f t="shared" ref="M91" si="7">L91*$D$38</f>
        <v>179498587.74868238</v>
      </c>
      <c r="N91" s="36" t="s">
        <v>20</v>
      </c>
      <c r="O91" s="23"/>
    </row>
    <row r="92" spans="2:16" ht="10.5" outlineLevel="1" x14ac:dyDescent="0.15">
      <c r="D92" s="36"/>
      <c r="E92" s="36"/>
      <c r="F92" s="36"/>
      <c r="G92" s="36"/>
      <c r="H92" s="36"/>
      <c r="I92" s="36"/>
      <c r="J92" s="36"/>
      <c r="K92" s="36"/>
      <c r="L92" s="36"/>
      <c r="M92" s="49"/>
      <c r="N92" s="49"/>
      <c r="O92" s="46"/>
      <c r="P92" s="36"/>
    </row>
    <row r="93" spans="2:16" ht="10.5" x14ac:dyDescent="0.15">
      <c r="C93" s="23" t="s">
        <v>75</v>
      </c>
      <c r="D93" s="36"/>
      <c r="E93" s="36"/>
      <c r="F93" s="36"/>
      <c r="G93" s="36"/>
      <c r="H93" s="36"/>
      <c r="I93" s="36"/>
      <c r="J93" s="36"/>
      <c r="K93" s="36"/>
      <c r="L93" s="36"/>
      <c r="M93" s="52"/>
      <c r="N93" s="52"/>
      <c r="O93" s="52"/>
      <c r="P93" s="36"/>
    </row>
    <row r="94" spans="2:16" ht="10.5" x14ac:dyDescent="0.15">
      <c r="D94" s="36"/>
      <c r="E94" s="36"/>
      <c r="F94" s="36"/>
      <c r="G94" s="36"/>
      <c r="H94" s="36"/>
      <c r="I94" s="36"/>
      <c r="J94" s="57">
        <v>222577.22089987836</v>
      </c>
      <c r="K94" s="57">
        <v>57217.244280000028</v>
      </c>
      <c r="L94" s="57">
        <f>SUM(L45:L91)</f>
        <v>279794.4651798784</v>
      </c>
      <c r="M94" s="88">
        <f>SUM(M45:M91)</f>
        <v>6164727259.6955433</v>
      </c>
      <c r="N94" s="52"/>
      <c r="O94" s="46"/>
      <c r="P94" s="36"/>
    </row>
    <row r="95" spans="2:16" ht="10.5" x14ac:dyDescent="0.15">
      <c r="D95" s="36"/>
      <c r="E95" s="36"/>
      <c r="F95" s="36"/>
      <c r="G95" s="36"/>
      <c r="H95" s="36"/>
      <c r="I95" s="36"/>
      <c r="J95" s="56"/>
      <c r="K95" s="36"/>
      <c r="L95" s="36"/>
      <c r="M95" s="49"/>
      <c r="N95" s="49"/>
      <c r="O95" s="46"/>
      <c r="P95" s="36"/>
    </row>
    <row r="96" spans="2:16" ht="10.5" x14ac:dyDescent="0.15">
      <c r="D96" s="36"/>
      <c r="E96" s="36"/>
      <c r="F96" s="36"/>
      <c r="G96" s="36"/>
      <c r="H96" s="36"/>
      <c r="I96" s="36"/>
      <c r="J96" s="36"/>
      <c r="K96" s="36"/>
      <c r="L96" s="36"/>
      <c r="M96" s="49"/>
      <c r="N96" s="49"/>
      <c r="O96" s="46"/>
      <c r="P96" s="36"/>
    </row>
    <row r="97" spans="3:13" x14ac:dyDescent="0.25">
      <c r="J97" s="86"/>
      <c r="K97" s="81"/>
      <c r="M97" s="35"/>
    </row>
    <row r="100" spans="3:13" x14ac:dyDescent="0.25">
      <c r="K100" s="81"/>
    </row>
    <row r="109" spans="3:13" x14ac:dyDescent="0.25">
      <c r="C109" s="40"/>
    </row>
  </sheetData>
  <mergeCells count="18">
    <mergeCell ref="B52:C52"/>
    <mergeCell ref="B46:B48"/>
    <mergeCell ref="C4:G4"/>
    <mergeCell ref="C12:H12"/>
    <mergeCell ref="C23:H23"/>
    <mergeCell ref="B44:C44"/>
    <mergeCell ref="B50:C50"/>
    <mergeCell ref="B89:B91"/>
    <mergeCell ref="B55:C55"/>
    <mergeCell ref="B57:C57"/>
    <mergeCell ref="B59:C59"/>
    <mergeCell ref="B53:B54"/>
    <mergeCell ref="B64:C64"/>
    <mergeCell ref="B69:B76"/>
    <mergeCell ref="B77:B83"/>
    <mergeCell ref="B84:B88"/>
    <mergeCell ref="B60:B63"/>
    <mergeCell ref="B66:B6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MDA 1 Costing Model</vt:lpstr>
      <vt:lpstr>MDA 2 Costing Model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2017-11-20T23:52:16Z</dcterms:created>
  <dcterms:modified xsi:type="dcterms:W3CDTF">2017-11-20T23:52:22Z</dcterms:modified>
</cp:coreProperties>
</file>