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hidePivotFieldList="1" defaultThemeVersion="124226"/>
  <bookViews>
    <workbookView xWindow="0" yWindow="0" windowWidth="19155" windowHeight="6960"/>
  </bookViews>
  <sheets>
    <sheet name="Introduction" sheetId="5" r:id="rId1"/>
    <sheet name="Costing Model"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CCOUNT">'[1]Costs ratios'!$AD$2:$AD$68</definedName>
    <definedName name="Air_DLT">'[2]Price List'!$D$29</definedName>
    <definedName name="Air_SAE">'[2]Price List'!$D$33</definedName>
    <definedName name="Air_TTS">'[2]Price List'!$D$30</definedName>
    <definedName name="Barazaperzone">[2]Assumptions!$E$22</definedName>
    <definedName name="BoxFile">'[2]Price List'!$D$18</definedName>
    <definedName name="ChartofAccounts">[3]ProjectClasses!$A$38:$A$101</definedName>
    <definedName name="chatofAccountsNew">'[4]ChartofAccounts New'!$G$6:$G$121</definedName>
    <definedName name="d" localSheetId="1">#REF!</definedName>
    <definedName name="d" localSheetId="0">#REF!</definedName>
    <definedName name="d">#REF!</definedName>
    <definedName name="DD_oversight_transp">'[2]Price List'!$D$41</definedName>
    <definedName name="Dist_Vars_byName">'[2]District Level Variables'!$B$1:$BD$97</definedName>
    <definedName name="District_Vars">'[2]District Level Variables'!$A$1:$BD$105</definedName>
    <definedName name="DistrictHall">'[2]Price List'!$D$20</definedName>
    <definedName name="DistrictLT">[2]Assumptions!$E$3</definedName>
    <definedName name="DistTrainDays">[2]Assumptions!$E$8</definedName>
    <definedName name="Div_dist_transport">'[2]Price List'!$D$40</definedName>
    <definedName name="DivisionLT">[2]Assumptions!$E$4</definedName>
    <definedName name="DivTTSTrainers">[2]Assumptions!$E$7</definedName>
    <definedName name="DLMGuide">'[2]Price List'!$D$3</definedName>
    <definedName name="DrugDistGuide">'[2]Price List'!$D$6</definedName>
    <definedName name="DSForm">'[2]Price List'!$D$7</definedName>
    <definedName name="Envel_school">[2]Assumptions!$E$18</definedName>
    <definedName name="Envel_zone">[2]Assumptions!$E$19</definedName>
    <definedName name="EnvelopeA4">'[2]Price List'!$D$17</definedName>
    <definedName name="er">'[5]Project Classes'!$G$1:$G$64</definedName>
    <definedName name="ERProjectClasses">'[6]Project Classes'!$A$2:$A$22</definedName>
    <definedName name="ExchRateGokDollars">'[7]Price List'!$D$62</definedName>
    <definedName name="extrapillshipment">'[2]Price List'!$D$49</definedName>
    <definedName name="fee_coordination">'[2]Price List'!$D$35</definedName>
    <definedName name="fee_DD_oversight">'[2]Price List'!$D$37</definedName>
    <definedName name="fee_secretarial">'[2]Price List'!$D$36</definedName>
    <definedName name="fee_training">'[2]Price List'!$D$34</definedName>
    <definedName name="FlipChart">'[2]Price List'!$D$11</definedName>
    <definedName name="FormAperzone">[2]Assumptions!$E$14</definedName>
    <definedName name="FormDperdist">[2]Assumptions!$E$15</definedName>
    <definedName name="FormDSperdist">[2]Assumptions!$E$17</definedName>
    <definedName name="FormEperschool">[2]Assumptions!$E$11</definedName>
    <definedName name="FormNperschool">[2]Assumptions!$E$12</definedName>
    <definedName name="forms_AEO_DEO">'[2]Price List'!$D$53</definedName>
    <definedName name="forms_sch_AEO">'[2]Price List'!$D$52</definedName>
    <definedName name="FormSperschool">[2]Assumptions!$E$13</definedName>
    <definedName name="FormZperdist">[2]Assumptions!$E$16</definedName>
    <definedName name="GokPerDiem">'[2]GoK Per Diem'!$B$1:$G$22</definedName>
    <definedName name="GroupLunch">'[2]Price List'!$D$26</definedName>
    <definedName name="inflation">'[8]Budget assumptions'!$D$5</definedName>
    <definedName name="JobGroups">[2]JobGroups!$A$1:$C$10</definedName>
    <definedName name="LCDprojector">'[2]Price List'!$D$23</definedName>
    <definedName name="LocalHall">'[2]Price List'!$D$21</definedName>
    <definedName name="lok">'[9]Project Classes'!$G$1:$G$64</definedName>
    <definedName name="lokesha">'[10]DATA '!$H$3:$H$129</definedName>
    <definedName name="Loudspkr">'[2]Price List'!$D$57</definedName>
    <definedName name="Mtperteam">[2]Assumptions!$E$2</definedName>
    <definedName name="Mttrans_in_dist">'[2]Price List'!$D$44</definedName>
    <definedName name="MTtrans_nbo_dist">'[2]Price List'!$D$43</definedName>
    <definedName name="MTTravelDays">[2]Assumptions!$E$9</definedName>
    <definedName name="PensPaperSet">'[2]Price List'!$D$9</definedName>
    <definedName name="PRBanner">'[2]Price List'!$D$14</definedName>
    <definedName name="PRBaraza">'[2]Price List'!$D$58</definedName>
    <definedName name="Prof1_4" localSheetId="1">#REF!</definedName>
    <definedName name="Prof1_4" localSheetId="0">#REF!</definedName>
    <definedName name="Prof1_4">#REF!</definedName>
    <definedName name="Prof5_14" localSheetId="1">#REF!</definedName>
    <definedName name="Prof5_14" localSheetId="0">#REF!</definedName>
    <definedName name="Prof5_14">#REF!</definedName>
    <definedName name="ProfCovRate">'[2]Price List'!$D$64</definedName>
    <definedName name="ProfDeWorm" localSheetId="1">#REF!</definedName>
    <definedName name="ProfDeWorm" localSheetId="0">#REF!</definedName>
    <definedName name="ProfDeWorm">#REF!</definedName>
    <definedName name="ProfDistrict" localSheetId="1">#REF!</definedName>
    <definedName name="ProfDistrict" localSheetId="0">#REF!</definedName>
    <definedName name="ProfDistrict">#REF!</definedName>
    <definedName name="ProfDiv" localSheetId="1">#REF!</definedName>
    <definedName name="ProfDiv" localSheetId="0">#REF!</definedName>
    <definedName name="ProfDiv">#REF!</definedName>
    <definedName name="ProfEMIS" localSheetId="1">#REF!</definedName>
    <definedName name="ProfEMIS" localSheetId="0">#REF!</definedName>
    <definedName name="ProfEMIS">#REF!</definedName>
    <definedName name="ProfTTSessions" localSheetId="1">#REF!</definedName>
    <definedName name="ProfTTSessions" localSheetId="0">#REF!</definedName>
    <definedName name="ProfTTSessions">#REF!</definedName>
    <definedName name="ProfZones" localSheetId="1">#REF!</definedName>
    <definedName name="ProfZones" localSheetId="0">#REF!</definedName>
    <definedName name="ProfZones">#REF!</definedName>
    <definedName name="Projectclass">[4]ProjectClasses!$A$2:$A$53</definedName>
    <definedName name="ProjectClasses">[3]ProjectClasses!$A$2:$A$28</definedName>
    <definedName name="PRPoster">'[2]Price List'!$D$13</definedName>
    <definedName name="RAJ">[11]ProjectClasses!$A$38:$A$101</definedName>
    <definedName name="RAMESH">'[12]Project Classes'!$G$1:$G$64</definedName>
    <definedName name="Receipts">'[6]Project Classes'!$C$2:$C$3</definedName>
    <definedName name="Schoolgrowthrate">[2]Assumptions!$E$27</definedName>
    <definedName name="sks">'[13]Project Classes'!$G$1:$G$64</definedName>
    <definedName name="Snack">'[2]Price List'!$D$24</definedName>
    <definedName name="SSForm">'[2]Price List'!$D$8</definedName>
    <definedName name="Tea">'[2]Price List'!$D$25</definedName>
    <definedName name="TeacherHandout">'[2]Price List'!$D$5</definedName>
    <definedName name="Teacherlunchtransp">'[2]Price List'!$D$42</definedName>
    <definedName name="Teacherperschool">[2]Assumptions!$E$5</definedName>
    <definedName name="TimeAllocation">'[6]Project Classes'!$E$2:$E$4</definedName>
    <definedName name="ToT_Ayan_income" localSheetId="1">#REF!</definedName>
    <definedName name="ToT_Ayan_income" localSheetId="0">#REF!</definedName>
    <definedName name="ToT_Ayan_income">#REF!</definedName>
    <definedName name="ToT_Deepak_income" localSheetId="1">#REF!</definedName>
    <definedName name="ToT_Deepak_income" localSheetId="0">#REF!</definedName>
    <definedName name="ToT_Deepak_income">#REF!</definedName>
    <definedName name="TrainingForms">[2]Assumptions!$E$21</definedName>
    <definedName name="TrainingPoster">'[2]Price List'!$D$10</definedName>
    <definedName name="TTKit">'[2]Price List'!$D$4</definedName>
    <definedName name="v2DelhiY2" localSheetId="1">#REF!</definedName>
    <definedName name="v2DelhiY2" localSheetId="0">#REF!</definedName>
    <definedName name="v2DelhiY2">#REF!</definedName>
  </definedNames>
  <calcPr calcId="152511"/>
</workbook>
</file>

<file path=xl/calcChain.xml><?xml version="1.0" encoding="utf-8"?>
<calcChain xmlns="http://schemas.openxmlformats.org/spreadsheetml/2006/main">
  <c r="G26" i="10" l="1"/>
  <c r="G27" i="10"/>
  <c r="G28" i="10"/>
  <c r="G29" i="10"/>
  <c r="G30" i="10"/>
  <c r="G31" i="10"/>
  <c r="G32" i="10"/>
  <c r="G25" i="10"/>
  <c r="G15" i="10"/>
  <c r="G16" i="10"/>
  <c r="G17" i="10"/>
  <c r="G18" i="10"/>
  <c r="G19" i="10"/>
  <c r="G20" i="10"/>
  <c r="G21" i="10"/>
  <c r="G14" i="10"/>
  <c r="G7" i="10" l="1"/>
  <c r="G8" i="10"/>
  <c r="F7" i="10"/>
  <c r="E7" i="10"/>
  <c r="E8" i="10"/>
  <c r="D7" i="10"/>
  <c r="D32" i="10"/>
  <c r="D21" i="10"/>
  <c r="E27" i="10"/>
  <c r="D27" i="10"/>
  <c r="E16" i="10"/>
  <c r="D16" i="10"/>
  <c r="L70" i="10" l="1"/>
  <c r="N132" i="10" l="1"/>
  <c r="O132" i="10" s="1"/>
  <c r="N160" i="10"/>
  <c r="O160" i="10" s="1"/>
  <c r="N227" i="10"/>
  <c r="O227" i="10" s="1"/>
  <c r="N186" i="10"/>
  <c r="O186" i="10" s="1"/>
  <c r="N81" i="10"/>
  <c r="O81" i="10" s="1"/>
  <c r="N63" i="10"/>
  <c r="O63" i="10" s="1"/>
  <c r="N68" i="10"/>
  <c r="N70" i="10"/>
  <c r="O70" i="10" s="1"/>
  <c r="N71" i="10"/>
  <c r="F15" i="10"/>
  <c r="E20" i="10"/>
  <c r="E19" i="10"/>
  <c r="E18" i="10"/>
  <c r="E17" i="10"/>
  <c r="E14" i="10"/>
  <c r="E31" i="10"/>
  <c r="E30" i="10"/>
  <c r="E29" i="10"/>
  <c r="E28" i="10"/>
  <c r="F26" i="10"/>
  <c r="E25" i="10"/>
  <c r="N65" i="10"/>
  <c r="N66" i="10"/>
  <c r="O66" i="10" s="1"/>
  <c r="O65" i="10"/>
  <c r="N192" i="10" l="1"/>
  <c r="O192" i="10" s="1"/>
  <c r="N208" i="10"/>
  <c r="O208" i="10" s="1"/>
  <c r="N217" i="10"/>
  <c r="O217" i="10" s="1"/>
  <c r="N216" i="10"/>
  <c r="O216" i="10" s="1"/>
  <c r="N191" i="10"/>
  <c r="O191" i="10" s="1"/>
  <c r="N225" i="10"/>
  <c r="O225" i="10" s="1"/>
  <c r="N193" i="10"/>
  <c r="O193" i="10" s="1"/>
  <c r="N202" i="10"/>
  <c r="O202" i="10" s="1"/>
  <c r="N210" i="10"/>
  <c r="O210" i="10" s="1"/>
  <c r="N188" i="10"/>
  <c r="N158" i="10"/>
  <c r="O158" i="10" s="1"/>
  <c r="N156" i="10"/>
  <c r="O156" i="10" s="1"/>
  <c r="N154" i="10"/>
  <c r="O154" i="10" s="1"/>
  <c r="N152" i="10"/>
  <c r="O152" i="10" s="1"/>
  <c r="N150" i="10"/>
  <c r="O150" i="10" s="1"/>
  <c r="N148" i="10"/>
  <c r="O148" i="10" s="1"/>
  <c r="N146" i="10"/>
  <c r="O146" i="10" s="1"/>
  <c r="N144" i="10"/>
  <c r="O144" i="10" s="1"/>
  <c r="N142" i="10"/>
  <c r="O142" i="10" s="1"/>
  <c r="N140" i="10"/>
  <c r="O140" i="10" s="1"/>
  <c r="N138" i="10"/>
  <c r="O138" i="10" s="1"/>
  <c r="N136" i="10"/>
  <c r="O136" i="10" s="1"/>
  <c r="N134" i="10"/>
  <c r="N200" i="10"/>
  <c r="O200" i="10" s="1"/>
  <c r="N194" i="10"/>
  <c r="O194" i="10" s="1"/>
  <c r="N201" i="10"/>
  <c r="O201" i="10" s="1"/>
  <c r="N218" i="10"/>
  <c r="O218" i="10" s="1"/>
  <c r="N213" i="10"/>
  <c r="O213" i="10" s="1"/>
  <c r="N220" i="10"/>
  <c r="O220" i="10" s="1"/>
  <c r="N196" i="10"/>
  <c r="O196" i="10" s="1"/>
  <c r="N222" i="10"/>
  <c r="O222" i="10" s="1"/>
  <c r="N198" i="10"/>
  <c r="O198" i="10" s="1"/>
  <c r="N189" i="10"/>
  <c r="O189" i="10" s="1"/>
  <c r="N185" i="10"/>
  <c r="O185" i="10" s="1"/>
  <c r="N183" i="10"/>
  <c r="O183" i="10" s="1"/>
  <c r="N181" i="10"/>
  <c r="O181" i="10" s="1"/>
  <c r="N179" i="10"/>
  <c r="O179" i="10" s="1"/>
  <c r="N177" i="10"/>
  <c r="O177" i="10" s="1"/>
  <c r="N175" i="10"/>
  <c r="O175" i="10" s="1"/>
  <c r="N173" i="10"/>
  <c r="O173" i="10" s="1"/>
  <c r="N171" i="10"/>
  <c r="O171" i="10" s="1"/>
  <c r="N169" i="10"/>
  <c r="O169" i="10" s="1"/>
  <c r="N167" i="10"/>
  <c r="O167" i="10" s="1"/>
  <c r="N165" i="10"/>
  <c r="O165" i="10" s="1"/>
  <c r="N163" i="10"/>
  <c r="O163" i="10" s="1"/>
  <c r="N130" i="10"/>
  <c r="O130" i="10" s="1"/>
  <c r="N128" i="10"/>
  <c r="O128" i="10" s="1"/>
  <c r="N126" i="10"/>
  <c r="O126" i="10" s="1"/>
  <c r="N124" i="10"/>
  <c r="O124" i="10" s="1"/>
  <c r="N122" i="10"/>
  <c r="O122" i="10" s="1"/>
  <c r="N120" i="10"/>
  <c r="O120" i="10" s="1"/>
  <c r="N118" i="10"/>
  <c r="O118" i="10" s="1"/>
  <c r="N116" i="10"/>
  <c r="O116" i="10" s="1"/>
  <c r="N114" i="10"/>
  <c r="O114" i="10" s="1"/>
  <c r="N112" i="10"/>
  <c r="O112" i="10" s="1"/>
  <c r="N110" i="10"/>
  <c r="O110" i="10" s="1"/>
  <c r="N108" i="10"/>
  <c r="O108" i="10" s="1"/>
  <c r="N106" i="10"/>
  <c r="O106" i="10" s="1"/>
  <c r="N104" i="10"/>
  <c r="O104" i="10" s="1"/>
  <c r="N102" i="10"/>
  <c r="O102" i="10" s="1"/>
  <c r="N100" i="10"/>
  <c r="O100" i="10" s="1"/>
  <c r="N98" i="10"/>
  <c r="O98" i="10" s="1"/>
  <c r="N96" i="10"/>
  <c r="O96" i="10" s="1"/>
  <c r="N94" i="10"/>
  <c r="O94" i="10" s="1"/>
  <c r="N92" i="10"/>
  <c r="O92" i="10" s="1"/>
  <c r="N90" i="10"/>
  <c r="O90" i="10" s="1"/>
  <c r="N88" i="10"/>
  <c r="O88" i="10" s="1"/>
  <c r="N86" i="10"/>
  <c r="O86" i="10" s="1"/>
  <c r="N84" i="10"/>
  <c r="O84" i="10" s="1"/>
  <c r="N80" i="10"/>
  <c r="O80" i="10" s="1"/>
  <c r="N78" i="10"/>
  <c r="O78" i="10" s="1"/>
  <c r="N76" i="10"/>
  <c r="O76" i="10" s="1"/>
  <c r="N74" i="10"/>
  <c r="O74" i="10" s="1"/>
  <c r="N69" i="10"/>
  <c r="N61" i="10"/>
  <c r="O61" i="10" s="1"/>
  <c r="N59" i="10"/>
  <c r="O59" i="10" s="1"/>
  <c r="N57" i="10"/>
  <c r="O57" i="10" s="1"/>
  <c r="N55" i="10"/>
  <c r="O55" i="10" s="1"/>
  <c r="N53" i="10"/>
  <c r="O53" i="10" s="1"/>
  <c r="N50" i="10"/>
  <c r="O50" i="10" s="1"/>
  <c r="N48" i="10"/>
  <c r="O48" i="10" s="1"/>
  <c r="N46" i="10"/>
  <c r="O46" i="10" s="1"/>
  <c r="N205" i="10"/>
  <c r="O205" i="10" s="1"/>
  <c r="N190" i="10"/>
  <c r="O190" i="10" s="1"/>
  <c r="N195" i="10"/>
  <c r="O195" i="10" s="1"/>
  <c r="N214" i="10"/>
  <c r="O214" i="10" s="1"/>
  <c r="N197" i="10"/>
  <c r="O197" i="10" s="1"/>
  <c r="N224" i="10"/>
  <c r="O224" i="10" s="1"/>
  <c r="N52" i="10"/>
  <c r="O52" i="10" s="1"/>
  <c r="N219" i="10"/>
  <c r="O219" i="10" s="1"/>
  <c r="N209" i="10"/>
  <c r="O209" i="10" s="1"/>
  <c r="N211" i="10"/>
  <c r="O211" i="10" s="1"/>
  <c r="N159" i="10"/>
  <c r="O159" i="10" s="1"/>
  <c r="N157" i="10"/>
  <c r="O157" i="10" s="1"/>
  <c r="N155" i="10"/>
  <c r="O155" i="10" s="1"/>
  <c r="N153" i="10"/>
  <c r="O153" i="10" s="1"/>
  <c r="N151" i="10"/>
  <c r="O151" i="10" s="1"/>
  <c r="N149" i="10"/>
  <c r="O149" i="10" s="1"/>
  <c r="N147" i="10"/>
  <c r="O147" i="10" s="1"/>
  <c r="N145" i="10"/>
  <c r="O145" i="10" s="1"/>
  <c r="N143" i="10"/>
  <c r="O143" i="10" s="1"/>
  <c r="N141" i="10"/>
  <c r="O141" i="10" s="1"/>
  <c r="N139" i="10"/>
  <c r="O139" i="10" s="1"/>
  <c r="N137" i="10"/>
  <c r="O137" i="10" s="1"/>
  <c r="N135" i="10"/>
  <c r="O135" i="10" s="1"/>
  <c r="N45" i="10"/>
  <c r="N207" i="10"/>
  <c r="O207" i="10" s="1"/>
  <c r="N204" i="10"/>
  <c r="O204" i="10" s="1"/>
  <c r="N199" i="10"/>
  <c r="O199" i="10" s="1"/>
  <c r="N212" i="10"/>
  <c r="O212" i="10" s="1"/>
  <c r="N206" i="10"/>
  <c r="O206" i="10" s="1"/>
  <c r="N203" i="10"/>
  <c r="O203" i="10" s="1"/>
  <c r="N221" i="10"/>
  <c r="O221" i="10" s="1"/>
  <c r="N223" i="10"/>
  <c r="O223" i="10" s="1"/>
  <c r="N215" i="10"/>
  <c r="O215" i="10" s="1"/>
  <c r="N226" i="10"/>
  <c r="O226" i="10" s="1"/>
  <c r="N184" i="10"/>
  <c r="O184" i="10" s="1"/>
  <c r="N182" i="10"/>
  <c r="O182" i="10" s="1"/>
  <c r="N180" i="10"/>
  <c r="O180" i="10" s="1"/>
  <c r="N178" i="10"/>
  <c r="O178" i="10" s="1"/>
  <c r="N176" i="10"/>
  <c r="O176" i="10" s="1"/>
  <c r="N174" i="10"/>
  <c r="O174" i="10" s="1"/>
  <c r="N172" i="10"/>
  <c r="O172" i="10" s="1"/>
  <c r="N170" i="10"/>
  <c r="O170" i="10" s="1"/>
  <c r="N168" i="10"/>
  <c r="O168" i="10" s="1"/>
  <c r="N166" i="10"/>
  <c r="O166" i="10" s="1"/>
  <c r="N164" i="10"/>
  <c r="O164" i="10" s="1"/>
  <c r="N162" i="10"/>
  <c r="N131" i="10"/>
  <c r="O131" i="10" s="1"/>
  <c r="N129" i="10"/>
  <c r="O129" i="10" s="1"/>
  <c r="N127" i="10"/>
  <c r="O127" i="10" s="1"/>
  <c r="N125" i="10"/>
  <c r="O125" i="10" s="1"/>
  <c r="N123" i="10"/>
  <c r="O123" i="10" s="1"/>
  <c r="N121" i="10"/>
  <c r="O121" i="10" s="1"/>
  <c r="N119" i="10"/>
  <c r="O119" i="10" s="1"/>
  <c r="N117" i="10"/>
  <c r="O117" i="10" s="1"/>
  <c r="N115" i="10"/>
  <c r="O115" i="10" s="1"/>
  <c r="N113" i="10"/>
  <c r="O113" i="10" s="1"/>
  <c r="N111" i="10"/>
  <c r="O111" i="10" s="1"/>
  <c r="N109" i="10"/>
  <c r="O109" i="10" s="1"/>
  <c r="N107" i="10"/>
  <c r="O107" i="10" s="1"/>
  <c r="N105" i="10"/>
  <c r="O105" i="10" s="1"/>
  <c r="N103" i="10"/>
  <c r="O103" i="10" s="1"/>
  <c r="N101" i="10"/>
  <c r="O101" i="10" s="1"/>
  <c r="N99" i="10"/>
  <c r="O99" i="10" s="1"/>
  <c r="N97" i="10"/>
  <c r="O97" i="10" s="1"/>
  <c r="N95" i="10"/>
  <c r="O95" i="10" s="1"/>
  <c r="N93" i="10"/>
  <c r="O93" i="10" s="1"/>
  <c r="N91" i="10"/>
  <c r="O91" i="10" s="1"/>
  <c r="N89" i="10"/>
  <c r="O89" i="10" s="1"/>
  <c r="N87" i="10"/>
  <c r="O87" i="10" s="1"/>
  <c r="N85" i="10"/>
  <c r="O85" i="10" s="1"/>
  <c r="N83" i="10"/>
  <c r="N79" i="10"/>
  <c r="O79" i="10" s="1"/>
  <c r="N77" i="10"/>
  <c r="O77" i="10" s="1"/>
  <c r="N75" i="10"/>
  <c r="O75" i="10" s="1"/>
  <c r="N73" i="10"/>
  <c r="O73" i="10" s="1"/>
  <c r="N62" i="10"/>
  <c r="O62" i="10" s="1"/>
  <c r="N60" i="10"/>
  <c r="O60" i="10" s="1"/>
  <c r="N58" i="10"/>
  <c r="O58" i="10" s="1"/>
  <c r="N56" i="10"/>
  <c r="O56" i="10" s="1"/>
  <c r="N54" i="10"/>
  <c r="O54" i="10" s="1"/>
  <c r="N51" i="10"/>
  <c r="O51" i="10" s="1"/>
  <c r="N49" i="10"/>
  <c r="O49" i="10" s="1"/>
  <c r="N47" i="10"/>
  <c r="O47" i="10" s="1"/>
  <c r="O71" i="10"/>
  <c r="N72" i="10"/>
  <c r="O72" i="10" s="1"/>
  <c r="O83" i="10" l="1"/>
  <c r="F28" i="10" s="1"/>
  <c r="F17" i="10"/>
  <c r="F18" i="10"/>
  <c r="O134" i="10"/>
  <c r="F29" i="10" s="1"/>
  <c r="F19" i="10"/>
  <c r="O162" i="10"/>
  <c r="F30" i="10" s="1"/>
  <c r="O45" i="10"/>
  <c r="F14" i="10"/>
  <c r="F16" i="10"/>
  <c r="O69" i="10"/>
  <c r="F27" i="10" s="1"/>
  <c r="F20" i="10"/>
  <c r="O188" i="10"/>
  <c r="F31" i="10" s="1"/>
  <c r="N67" i="10" l="1"/>
  <c r="F25" i="10"/>
  <c r="F21" i="10"/>
  <c r="D6" i="10" s="1"/>
  <c r="E6" i="10" s="1"/>
  <c r="O67" i="10" l="1"/>
  <c r="E15" i="10"/>
  <c r="N229" i="10"/>
  <c r="F32" i="10"/>
  <c r="F6" i="10" s="1"/>
  <c r="G6" i="10" s="1"/>
  <c r="E21" i="10" l="1"/>
  <c r="D8" i="10" s="1"/>
  <c r="E9" i="10" s="1"/>
  <c r="E26" i="10"/>
  <c r="O229" i="10"/>
  <c r="H14" i="10" l="1"/>
  <c r="D9" i="10"/>
  <c r="H17" i="10"/>
  <c r="H18" i="10"/>
  <c r="H16" i="10"/>
  <c r="H19" i="10"/>
  <c r="H15" i="10"/>
  <c r="H20" i="10"/>
  <c r="H21" i="10"/>
  <c r="F9" i="10"/>
  <c r="E32" i="10"/>
  <c r="F8" i="10" s="1"/>
  <c r="G9" i="10" s="1"/>
  <c r="H25" i="10" l="1"/>
  <c r="H27" i="10"/>
  <c r="H31" i="10"/>
  <c r="H30" i="10"/>
  <c r="H32" i="10"/>
  <c r="H29" i="10"/>
  <c r="H28" i="10"/>
  <c r="H26" i="10"/>
</calcChain>
</file>

<file path=xl/sharedStrings.xml><?xml version="1.0" encoding="utf-8"?>
<sst xmlns="http://schemas.openxmlformats.org/spreadsheetml/2006/main" count="663" uniqueCount="188">
  <si>
    <t>Printing and Reproduction</t>
  </si>
  <si>
    <t>Bank Charges</t>
  </si>
  <si>
    <t>Security</t>
  </si>
  <si>
    <t>Other</t>
  </si>
  <si>
    <t>Business Meals</t>
  </si>
  <si>
    <t>Office Consumables (stationery, ink, water, etc)</t>
  </si>
  <si>
    <t>Telephone</t>
  </si>
  <si>
    <t>Network/Internet</t>
  </si>
  <si>
    <t>Office Rent</t>
  </si>
  <si>
    <t>Computer Purchase and Maintenance</t>
  </si>
  <si>
    <t>Office Maintenance, Cleaning and Repairs</t>
  </si>
  <si>
    <t>Utilities: water and electricity</t>
  </si>
  <si>
    <t xml:space="preserve">Ground Transportation </t>
  </si>
  <si>
    <t>Asset Insurance</t>
  </si>
  <si>
    <t>Courier</t>
  </si>
  <si>
    <t>Casual Labor</t>
  </si>
  <si>
    <t>Payroll Tax Non US</t>
  </si>
  <si>
    <t>Recruiting expenses</t>
  </si>
  <si>
    <t>Professional Development</t>
  </si>
  <si>
    <t>Domestic Flights</t>
  </si>
  <si>
    <t>Lodging</t>
  </si>
  <si>
    <t>Meals</t>
  </si>
  <si>
    <t>Per Diem</t>
  </si>
  <si>
    <t>Visas</t>
  </si>
  <si>
    <t>Meals (other) - MOE</t>
  </si>
  <si>
    <t>Expense Reconciliation (Gov)</t>
  </si>
  <si>
    <t>Data Entry</t>
  </si>
  <si>
    <t xml:space="preserve">Meeting Venue &amp; Refreshment </t>
  </si>
  <si>
    <t>Compensation- Non US</t>
  </si>
  <si>
    <t xml:space="preserve">Other </t>
  </si>
  <si>
    <t>Employee Benefits</t>
  </si>
  <si>
    <t>Software Licenses and Fees</t>
  </si>
  <si>
    <t>Compensation - US</t>
  </si>
  <si>
    <t>Conference Fees</t>
  </si>
  <si>
    <t>Overhead</t>
  </si>
  <si>
    <t>-</t>
  </si>
  <si>
    <t>County Meeting - MOE</t>
  </si>
  <si>
    <t>County Meeting - MOH</t>
  </si>
  <si>
    <t>County Meeting Allowance - MOE</t>
  </si>
  <si>
    <t>County Meeting Transport - MOE</t>
  </si>
  <si>
    <t>County Meeting Meals - MOE</t>
  </si>
  <si>
    <t>Sub-County Meeting - MOE</t>
  </si>
  <si>
    <t>Sub-County Meeting - MOH</t>
  </si>
  <si>
    <t>County Monitoring - MOE</t>
  </si>
  <si>
    <t>Transport - Other (Gov)</t>
  </si>
  <si>
    <t>Meals - Other (Gov)</t>
  </si>
  <si>
    <t>Airtime - Other (Gov)</t>
  </si>
  <si>
    <t>Venue and Refreshment: Master Trainer Training</t>
  </si>
  <si>
    <t>Program Supplies: Master Trainer Bags, Shirts and Coats</t>
  </si>
  <si>
    <t xml:space="preserve">County Meeting Meals </t>
  </si>
  <si>
    <t>County Meeting Transport- Other (gov)</t>
  </si>
  <si>
    <t>Sub-county Meeting Transport- MOH</t>
  </si>
  <si>
    <t>County Meeting Transport- MOH</t>
  </si>
  <si>
    <t xml:space="preserve">County Meeting Allowance </t>
  </si>
  <si>
    <t>Radio Adds</t>
  </si>
  <si>
    <t>CHEW - MOH</t>
  </si>
  <si>
    <t>Deworming Day Meals - Other (Gov)</t>
  </si>
  <si>
    <t>Allowance - Other (Gov)</t>
  </si>
  <si>
    <t>Materials: stationery</t>
  </si>
  <si>
    <t>Purchase of Tablets</t>
  </si>
  <si>
    <t>County Drug Transport - MOH</t>
  </si>
  <si>
    <t>County Drug Coordination Allowance - MOH</t>
  </si>
  <si>
    <t xml:space="preserve">Master Trainer Bank Charges </t>
  </si>
  <si>
    <t>Master Trainer Allowance - Gov</t>
  </si>
  <si>
    <t>Master Trainer Transport - Gov</t>
  </si>
  <si>
    <t>Master Trainer Meals - Gov</t>
  </si>
  <si>
    <t>Master Trainer Airtime - Gov</t>
  </si>
  <si>
    <t>Master Trainer Courier Charges - Gov</t>
  </si>
  <si>
    <t>CHEW Allowance - MOH</t>
  </si>
  <si>
    <t>Sub-County Training - MOE</t>
  </si>
  <si>
    <t>Sub-County Training - MOH</t>
  </si>
  <si>
    <t>Teacher Training - MOE</t>
  </si>
  <si>
    <t>Teacher Training - MOH</t>
  </si>
  <si>
    <t>Teacher Training Printing - MOE</t>
  </si>
  <si>
    <t>Teacher Training Airtime - MOH</t>
  </si>
  <si>
    <t>Deworming Day Training - MOE</t>
  </si>
  <si>
    <t>Deworming Day Training - MOH</t>
  </si>
  <si>
    <t>Program supplies and materials</t>
  </si>
  <si>
    <t xml:space="preserve">Sub-County Training Allowance </t>
  </si>
  <si>
    <t xml:space="preserve">Deworming Day Training Allowance </t>
  </si>
  <si>
    <t>Sub-County Training Meals</t>
  </si>
  <si>
    <t>Sub-County Training Transport</t>
  </si>
  <si>
    <t>Deworming Day Training Transport</t>
  </si>
  <si>
    <t>Sub-County Training Airtime</t>
  </si>
  <si>
    <t>Deworming Day Training Printing</t>
  </si>
  <si>
    <t>Sub-County Training Printing</t>
  </si>
  <si>
    <t>County Monitoring - MOH</t>
  </si>
  <si>
    <t>Packaging</t>
  </si>
  <si>
    <t>Promotion &amp; PR</t>
  </si>
  <si>
    <t>Office Equipment Purchase &amp; Rental</t>
  </si>
  <si>
    <t>Regional Drug Transport - MOH</t>
  </si>
  <si>
    <t>Regional Drug Coordination Allowance - MOH</t>
  </si>
  <si>
    <t>Regional Finance and Admin Support</t>
  </si>
  <si>
    <t>I. Costing model assumptions and data sources</t>
  </si>
  <si>
    <t>a. Which costs are reported in this model</t>
  </si>
  <si>
    <t xml:space="preserve">b. Sources of this model's data  </t>
  </si>
  <si>
    <t xml:space="preserve">c. Costs associated with prevalence surveys  </t>
  </si>
  <si>
    <t xml:space="preserve">d. Costs associated with drugs </t>
  </si>
  <si>
    <r>
      <t xml:space="preserve">3. Round 4 of the NSBDP took place between </t>
    </r>
    <r>
      <rPr>
        <b/>
        <sz val="11"/>
        <color theme="1"/>
        <rFont val="Calibri"/>
        <family val="2"/>
        <scheme val="minor"/>
      </rPr>
      <t>July 2015 - June 2016</t>
    </r>
    <r>
      <rPr>
        <sz val="11"/>
        <color theme="1"/>
        <rFont val="Calibri"/>
        <family val="2"/>
        <scheme val="minor"/>
      </rPr>
      <t>, so all costs included in the model fall within this range.</t>
    </r>
  </si>
  <si>
    <t>Cost Type</t>
  </si>
  <si>
    <t>Cost Category</t>
  </si>
  <si>
    <t>Detail</t>
  </si>
  <si>
    <t>Direct/Imputed</t>
  </si>
  <si>
    <t># Units</t>
  </si>
  <si>
    <t>Unit type</t>
  </si>
  <si>
    <t xml:space="preserve">Unit cost, local currency </t>
  </si>
  <si>
    <t>Unit cost, USD</t>
  </si>
  <si>
    <t>Partner Spending, USD</t>
  </si>
  <si>
    <t>Evidence Action Spending, USD</t>
  </si>
  <si>
    <t>Total cost, USD</t>
  </si>
  <si>
    <t xml:space="preserve">Total cost, local currency </t>
  </si>
  <si>
    <t xml:space="preserve">Expensing Party </t>
  </si>
  <si>
    <t xml:space="preserve">Policy &amp; Advocacy </t>
  </si>
  <si>
    <t xml:space="preserve">Prevalence Surveys </t>
  </si>
  <si>
    <t>Prevalence surveys for STH</t>
  </si>
  <si>
    <t xml:space="preserve">Prevalence surveys for Schisto </t>
  </si>
  <si>
    <t xml:space="preserve">KEMRI's other direct costs </t>
  </si>
  <si>
    <t>Imputed</t>
  </si>
  <si>
    <t xml:space="preserve">Direct </t>
  </si>
  <si>
    <t xml:space="preserve">Drug Procurement and Management </t>
  </si>
  <si>
    <t xml:space="preserve">Training and Distribution </t>
  </si>
  <si>
    <t>Mop-up Day Activities - Gov</t>
  </si>
  <si>
    <t>Direct</t>
  </si>
  <si>
    <t>Public Mobilization and Community Sensitization</t>
  </si>
  <si>
    <t xml:space="preserve">Monitoring and Evaluation </t>
  </si>
  <si>
    <t>Office maintenance, cleaning and repairs</t>
  </si>
  <si>
    <t xml:space="preserve">Overhead </t>
  </si>
  <si>
    <t xml:space="preserve">Program Management and Planning </t>
  </si>
  <si>
    <t xml:space="preserve">Imputed </t>
  </si>
  <si>
    <t>schools</t>
  </si>
  <si>
    <t>II. Assumptions</t>
  </si>
  <si>
    <t>Approximate # children treated</t>
  </si>
  <si>
    <t>Exchange rate</t>
  </si>
  <si>
    <t xml:space="preserve">I. Results </t>
  </si>
  <si>
    <t xml:space="preserve">Cost per Child </t>
  </si>
  <si>
    <t>Costs borne by technical partner for survey implementation (STH)</t>
  </si>
  <si>
    <t>Costs borne by technical partner for survey implementation (Schisto)</t>
  </si>
  <si>
    <t>Costs borne by technical partner for survey implementation (KEMRI direct costs)</t>
  </si>
  <si>
    <t>surveys</t>
  </si>
  <si>
    <t>DtWI</t>
  </si>
  <si>
    <t>III. Calculations</t>
  </si>
  <si>
    <t xml:space="preserve">Albendazole </t>
  </si>
  <si>
    <t xml:space="preserve">Praziquantel </t>
  </si>
  <si>
    <t>tablets</t>
  </si>
  <si>
    <t xml:space="preserve">Unit type </t>
  </si>
  <si>
    <t>WHO</t>
  </si>
  <si>
    <t>KEMRI</t>
  </si>
  <si>
    <t xml:space="preserve">Cost by Program Area (USD) </t>
  </si>
  <si>
    <t xml:space="preserve">Cost Category </t>
  </si>
  <si>
    <t>Partners</t>
  </si>
  <si>
    <t>Total</t>
  </si>
  <si>
    <t>Percentage</t>
  </si>
  <si>
    <t>Cost by Program Area (local currency)</t>
  </si>
  <si>
    <t>Sum Total</t>
  </si>
  <si>
    <t>Cost per Child, USD</t>
  </si>
  <si>
    <t>Sum Total, local currency</t>
  </si>
  <si>
    <t xml:space="preserve">Cost per child, local currency </t>
  </si>
  <si>
    <t>Expensing Party</t>
  </si>
  <si>
    <t>Totals</t>
  </si>
  <si>
    <t>Office Expenses</t>
  </si>
  <si>
    <t>Implementation</t>
  </si>
  <si>
    <t xml:space="preserve">Personnel </t>
  </si>
  <si>
    <t>Travel</t>
  </si>
  <si>
    <t>Occupancy</t>
  </si>
  <si>
    <t xml:space="preserve">Total </t>
  </si>
  <si>
    <t xml:space="preserve">Drug Storage </t>
  </si>
  <si>
    <t>Travel Insurance</t>
  </si>
  <si>
    <t>Professional Fees</t>
  </si>
  <si>
    <t>Payroll Tax US</t>
  </si>
  <si>
    <t>Employee Insurance</t>
  </si>
  <si>
    <t xml:space="preserve">Consulting Fees </t>
  </si>
  <si>
    <t xml:space="preserve">International Flights </t>
  </si>
  <si>
    <r>
      <t xml:space="preserve">1. Prevalence surveys are essential to informing treatment strategy, frequency, and the measurement of impact. For the NSBDP, three surveys for STH and one survey for schistosomiasis are expected to be done by KEMRI. The implementation costs of these surveys were divided among the program's expected duration of five years. Therefore, </t>
    </r>
    <r>
      <rPr>
        <b/>
        <sz val="11"/>
        <color theme="1"/>
        <rFont val="Calibri"/>
        <family val="2"/>
        <scheme val="minor"/>
      </rPr>
      <t>this model includes 1/5 of the total survey-associated costs</t>
    </r>
    <r>
      <rPr>
        <sz val="11"/>
        <color theme="1"/>
        <rFont val="Calibri"/>
        <family val="2"/>
        <scheme val="minor"/>
      </rPr>
      <t xml:space="preserve">. </t>
    </r>
  </si>
  <si>
    <r>
      <t xml:space="preserve">2. Specifically, the costs from the "KEMRI Total Budget" data sheet included in the model are those covering </t>
    </r>
    <r>
      <rPr>
        <b/>
        <sz val="11"/>
        <color theme="1"/>
        <rFont val="Calibri"/>
        <family val="2"/>
        <scheme val="minor"/>
      </rPr>
      <t xml:space="preserve">prevalence and intensity </t>
    </r>
    <r>
      <rPr>
        <sz val="11"/>
        <color theme="1"/>
        <rFont val="Calibri"/>
        <family val="2"/>
        <scheme val="minor"/>
      </rPr>
      <t xml:space="preserve">baseline and follow-up surveys to measure longer-term changes in both STH and shisto. Pre- and post-surveys and other </t>
    </r>
    <r>
      <rPr>
        <b/>
        <sz val="11"/>
        <color theme="1"/>
        <rFont val="Calibri"/>
        <family val="2"/>
        <scheme val="minor"/>
      </rPr>
      <t>tests measuring immediate changes, drug efficacy, causal links or the re-infection curve, are not included</t>
    </r>
    <r>
      <rPr>
        <sz val="11"/>
        <color theme="1"/>
        <rFont val="Calibri"/>
        <family val="2"/>
        <scheme val="minor"/>
      </rPr>
      <t>.</t>
    </r>
  </si>
  <si>
    <t xml:space="preserve">Kenya 2016 Cost per Child Analysis </t>
  </si>
  <si>
    <t>NSBDP Round 4: July 2015- June 2016</t>
  </si>
  <si>
    <t>1. Round 4 expenditures were categorized by program area and aggregated by cost category (seen column C of the model) to feed into the costing model</t>
  </si>
  <si>
    <r>
      <t xml:space="preserve">5. </t>
    </r>
    <r>
      <rPr>
        <b/>
        <sz val="11"/>
        <rFont val="Calibri"/>
        <family val="2"/>
        <scheme val="minor"/>
      </rPr>
      <t>Overhead</t>
    </r>
    <r>
      <rPr>
        <sz val="11"/>
        <rFont val="Calibri"/>
        <family val="2"/>
        <scheme val="minor"/>
      </rPr>
      <t xml:space="preserve"> costs for Evidence Action were calculated at a rate of 12% in 2015 and 17% in 2016 based off of financial records. </t>
    </r>
  </si>
  <si>
    <t>2. These expenditures include costs to Evidence Action as well as partner costs incurred by the World Health Organization and affiliates of the Government of Kenya (i.e. KEMRI).  Further, the bulk of the NSBDP's implementation, especially with regard to training and community awareness, is executed by staff from Kenya's Ministry of Health (MOH) and Ministry of Education Science and Technology (MoEST/MOE). The in-kind contributions of government staff to the program are not included as those staff would be employed/paid regardless of their participation in the NSBDP. Cascade costs have been broken out by category and ministry within the model.</t>
  </si>
  <si>
    <r>
      <t xml:space="preserve">1. This model includes </t>
    </r>
    <r>
      <rPr>
        <b/>
        <sz val="11"/>
        <color theme="1"/>
        <rFont val="Calibri"/>
        <family val="2"/>
        <scheme val="minor"/>
      </rPr>
      <t>all contributing expenditures</t>
    </r>
    <r>
      <rPr>
        <sz val="11"/>
        <color theme="1"/>
        <rFont val="Calibri"/>
        <family val="2"/>
        <scheme val="minor"/>
      </rPr>
      <t xml:space="preserve"> to Round 4 of Kenya's National School Based Deworming Program (NSBDP) that took place in two waves in February and May, 2016. </t>
    </r>
  </si>
  <si>
    <r>
      <t>2. The "</t>
    </r>
    <r>
      <rPr>
        <b/>
        <sz val="11"/>
        <color theme="1"/>
        <rFont val="Calibri"/>
        <family val="2"/>
        <scheme val="minor"/>
      </rPr>
      <t>Approximate # children treated</t>
    </r>
    <r>
      <rPr>
        <sz val="11"/>
        <color theme="1"/>
        <rFont val="Calibri"/>
        <family val="2"/>
        <scheme val="minor"/>
      </rPr>
      <t>" (reported in cell D38) is the number reported by the NSBDP's Y4 report of results</t>
    </r>
  </si>
  <si>
    <r>
      <t xml:space="preserve">3. The </t>
    </r>
    <r>
      <rPr>
        <b/>
        <sz val="11"/>
        <color theme="1"/>
        <rFont val="Calibri"/>
        <family val="2"/>
        <scheme val="minor"/>
      </rPr>
      <t xml:space="preserve"># of Albendazole and Praziquantel tablets </t>
    </r>
    <r>
      <rPr>
        <sz val="11"/>
        <color theme="1"/>
        <rFont val="Calibri"/>
        <family val="2"/>
        <scheme val="minor"/>
      </rPr>
      <t>reflected in the model are based on the approximate # of children treated for STH and schistosomiasis respectively.</t>
    </r>
  </si>
  <si>
    <r>
      <t xml:space="preserve">4. </t>
    </r>
    <r>
      <rPr>
        <b/>
        <sz val="11"/>
        <color theme="1"/>
        <rFont val="Calibri"/>
        <family val="2"/>
        <scheme val="minor"/>
      </rPr>
      <t>Exchange rates</t>
    </r>
    <r>
      <rPr>
        <sz val="11"/>
        <color theme="1"/>
        <rFont val="Calibri"/>
        <family val="2"/>
        <scheme val="minor"/>
      </rPr>
      <t xml:space="preserve"> for cost conversion in this model used the rate of 100.43 Kenyan shillings to the dollar (cell D39). This represents the average (mean) exchange rate across all expenses incurred in Kenya between July 2015 and June 2016.</t>
    </r>
  </si>
  <si>
    <t>2. Drug storage is provided by the Kenya Medical Supplies Authority (KEMSA) under the auspices of the Ministry of Health. Although neither Evidence Action nor the Ministry of Health paid directly for the storage of drugs in Round 4, the value of the storage is 4% of the total value of drugs stored (regardless of time period of storage). The imputed value of drug storage has been included in the model (see cell L69) based on the total number of drugs distributed under the NSBDP program in Round 4.</t>
  </si>
  <si>
    <t xml:space="preserve">1. Drug costs are included in the model as imputed costs. As NSBDP drugs are procured through the WHO donation program, they do not pose a direct cost to Evidence Action or the government; however, their imputed value (according to Evidence Action distribution records) is included in the model as an important incremental cost to running the program (see cells L72 and L73). The value of the drugs has been calculated based on the number of individuals treated for STH and schistosomiasis in Round 4. Leftover drugs are turned back over to the Ministry of Health for further use and thus are not reflected as a cost to the NSBDP.   </t>
  </si>
  <si>
    <t>MOH</t>
  </si>
  <si>
    <t>Government</t>
  </si>
  <si>
    <t xml:space="preserve">Government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</si>
</sst>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KES]\ * #,##0.00_);_([$KES]\ * \(#,##0.00\);_([$KES]\ * &quot;-&quot;??_);_(@_)"/>
    <numFmt numFmtId="167" formatCode="_([$KES]\ * #,##0_);_([$KES]\ * \(#,##0\);_([$KES]\ * &quot;-&quot;??_);_(@_)"/>
    <numFmt numFmtId="168" formatCode="[$KES]\ #,##0.00"/>
    <numFmt numFmtId="169" formatCode="[$KES]\ #,##0.00_);\([$KES]\ #,##0.00\)"/>
    <numFmt numFmtId="170" formatCode="[$KES]\ #,##0"/>
  </numFmts>
  <fonts count="37" x14ac:knownFonts="1">
    <font>
      <sz val="8"/>
      <color theme="1"/>
      <name val="Tahom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ahoma"/>
      <family val="2"/>
    </font>
    <font>
      <b/>
      <sz val="8"/>
      <color theme="3"/>
      <name val="Tahoma"/>
      <family val="2"/>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i/>
      <sz val="8"/>
      <color rgb="FF7F7F7F"/>
      <name val="Tahoma"/>
      <family val="2"/>
    </font>
    <font>
      <b/>
      <sz val="8"/>
      <color theme="1"/>
      <name val="Tahoma"/>
      <family val="2"/>
    </font>
    <font>
      <sz val="8"/>
      <color theme="0"/>
      <name val="Tahoma"/>
      <family val="2"/>
    </font>
    <font>
      <sz val="8"/>
      <name val="Tahoma"/>
      <family val="2"/>
    </font>
    <font>
      <sz val="12"/>
      <color theme="1"/>
      <name val="Tahoma"/>
      <family val="2"/>
    </font>
    <font>
      <b/>
      <sz val="11"/>
      <color theme="1"/>
      <name val="Calibri"/>
      <family val="2"/>
      <scheme val="minor"/>
    </font>
    <font>
      <b/>
      <sz val="14"/>
      <color theme="1"/>
      <name val="Calibri"/>
      <family val="2"/>
      <scheme val="minor"/>
    </font>
    <font>
      <b/>
      <u/>
      <sz val="11"/>
      <color theme="1"/>
      <name val="Calibri"/>
      <family val="2"/>
      <scheme val="minor"/>
    </font>
    <font>
      <sz val="10"/>
      <color theme="1"/>
      <name val="Tahoma"/>
      <family val="2"/>
    </font>
    <font>
      <b/>
      <sz val="14"/>
      <color theme="0"/>
      <name val="Tahoma"/>
      <family val="2"/>
    </font>
    <font>
      <sz val="8"/>
      <color theme="1"/>
      <name val="Calibri"/>
      <family val="2"/>
    </font>
    <font>
      <sz val="11"/>
      <name val="Calibri"/>
      <family val="2"/>
      <scheme val="minor"/>
    </font>
    <font>
      <b/>
      <sz val="11"/>
      <name val="Calibri"/>
      <family val="2"/>
      <scheme val="minor"/>
    </font>
    <font>
      <b/>
      <sz val="14"/>
      <name val="Tahoma"/>
      <family val="2"/>
    </font>
    <font>
      <sz val="12"/>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bgColor indexed="64"/>
      </patternFill>
    </fill>
    <fill>
      <patternFill patternType="solid">
        <fgColor theme="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5">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14" fillId="3" borderId="0" applyNumberFormat="0" applyBorder="0" applyAlignment="0" applyProtection="0"/>
    <xf numFmtId="0" fontId="18" fillId="6" borderId="4" applyNumberFormat="0" applyAlignment="0" applyProtection="0"/>
    <xf numFmtId="0" fontId="20" fillId="7" borderId="7" applyNumberFormat="0" applyAlignment="0" applyProtection="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0" fontId="22" fillId="0" borderId="0" applyNumberFormat="0" applyFill="0" applyBorder="0" applyAlignment="0" applyProtection="0"/>
    <xf numFmtId="0" fontId="13" fillId="2" borderId="0" applyNumberFormat="0" applyBorder="0" applyAlignment="0" applyProtection="0"/>
    <xf numFmtId="0" fontId="12" fillId="0" borderId="1" applyNumberFormat="0" applyFill="0" applyAlignment="0" applyProtection="0"/>
    <xf numFmtId="0" fontId="12"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6" fillId="5" borderId="4" applyNumberFormat="0" applyAlignment="0" applyProtection="0"/>
    <xf numFmtId="0" fontId="19" fillId="0" borderId="6" applyNumberFormat="0" applyFill="0" applyAlignment="0" applyProtection="0"/>
    <xf numFmtId="0" fontId="15" fillId="4" borderId="0" applyNumberFormat="0" applyBorder="0" applyAlignment="0" applyProtection="0"/>
    <xf numFmtId="0" fontId="11" fillId="8" borderId="8" applyNumberFormat="0" applyFont="0" applyAlignment="0" applyProtection="0"/>
    <xf numFmtId="0" fontId="17" fillId="6" borderId="5" applyNumberFormat="0" applyAlignment="0" applyProtection="0"/>
    <xf numFmtId="9" fontId="11" fillId="0" borderId="0" applyFont="0" applyFill="0" applyBorder="0" applyAlignment="0" applyProtection="0"/>
    <xf numFmtId="0" fontId="12" fillId="0" borderId="0" applyNumberFormat="0" applyFill="0" applyBorder="0" applyAlignment="0" applyProtection="0"/>
    <xf numFmtId="0" fontId="23" fillId="0" borderId="9" applyNumberFormat="0" applyFill="0" applyAlignment="0" applyProtection="0"/>
    <xf numFmtId="0" fontId="21" fillId="0" borderId="0" applyNumberFormat="0" applyFill="0" applyBorder="0" applyAlignment="0" applyProtection="0"/>
    <xf numFmtId="0" fontId="10" fillId="0" borderId="0"/>
    <xf numFmtId="0" fontId="11"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32" fillId="0" borderId="0"/>
    <xf numFmtId="9" fontId="32" fillId="0" borderId="0" applyFont="0" applyFill="0" applyBorder="0" applyAlignment="0" applyProtection="0"/>
    <xf numFmtId="0" fontId="11" fillId="0" borderId="0"/>
  </cellStyleXfs>
  <cellXfs count="94">
    <xf numFmtId="0" fontId="0" fillId="0" borderId="0" xfId="0"/>
    <xf numFmtId="0" fontId="0" fillId="33" borderId="0" xfId="0" applyFill="1"/>
    <xf numFmtId="0" fontId="0" fillId="0" borderId="0" xfId="0" applyAlignment="1">
      <alignment horizontal="left"/>
    </xf>
    <xf numFmtId="0" fontId="9" fillId="0" borderId="0" xfId="49"/>
    <xf numFmtId="0" fontId="28" fillId="0" borderId="0" xfId="49" applyFont="1"/>
    <xf numFmtId="0" fontId="29" fillId="0" borderId="0" xfId="49" applyFont="1"/>
    <xf numFmtId="0" fontId="9" fillId="0" borderId="0" xfId="49" applyAlignment="1">
      <alignment horizontal="right" vertical="top"/>
    </xf>
    <xf numFmtId="0" fontId="9" fillId="0" borderId="0" xfId="49" applyAlignment="1">
      <alignment wrapText="1"/>
    </xf>
    <xf numFmtId="0" fontId="8" fillId="0" borderId="0" xfId="49" applyFont="1" applyAlignment="1">
      <alignment wrapText="1"/>
    </xf>
    <xf numFmtId="0" fontId="8" fillId="0" borderId="0" xfId="0" applyFont="1"/>
    <xf numFmtId="0" fontId="0" fillId="0" borderId="0" xfId="0" applyAlignment="1">
      <alignment wrapText="1"/>
    </xf>
    <xf numFmtId="0" fontId="25" fillId="0" borderId="0" xfId="0" applyFont="1" applyFill="1" applyBorder="1" applyAlignment="1">
      <alignment horizontal="left"/>
    </xf>
    <xf numFmtId="0" fontId="25" fillId="0" borderId="0" xfId="0" applyFont="1" applyFill="1" applyBorder="1" applyAlignment="1">
      <alignment vertical="center" wrapText="1"/>
    </xf>
    <xf numFmtId="0" fontId="25" fillId="0" borderId="0" xfId="0" applyFont="1" applyFill="1" applyBorder="1" applyAlignment="1">
      <alignment vertical="top" wrapText="1"/>
    </xf>
    <xf numFmtId="165" fontId="0" fillId="0" borderId="0" xfId="28" applyNumberFormat="1" applyFont="1"/>
    <xf numFmtId="44" fontId="0" fillId="0" borderId="0" xfId="30" applyFont="1"/>
    <xf numFmtId="0" fontId="7" fillId="0" borderId="0" xfId="0" applyFont="1"/>
    <xf numFmtId="44" fontId="0" fillId="0" borderId="0" xfId="0" applyNumberFormat="1"/>
    <xf numFmtId="0" fontId="8" fillId="0" borderId="0" xfId="0" applyFont="1" applyAlignment="1">
      <alignment wrapText="1"/>
    </xf>
    <xf numFmtId="164" fontId="0" fillId="0" borderId="0" xfId="30" applyNumberFormat="1" applyFont="1"/>
    <xf numFmtId="0" fontId="0" fillId="0" borderId="0" xfId="0" applyFont="1" applyFill="1" applyAlignment="1">
      <alignment horizontal="left" vertical="top"/>
    </xf>
    <xf numFmtId="0" fontId="0" fillId="0" borderId="0" xfId="0" applyFont="1" applyFill="1" applyAlignment="1">
      <alignment horizontal="left"/>
    </xf>
    <xf numFmtId="164" fontId="8" fillId="0" borderId="0" xfId="30" applyNumberFormat="1" applyFont="1" applyAlignment="1">
      <alignment wrapText="1"/>
    </xf>
    <xf numFmtId="0" fontId="6" fillId="0" borderId="0" xfId="0" applyFont="1"/>
    <xf numFmtId="0" fontId="0" fillId="34" borderId="0" xfId="0" applyFill="1"/>
    <xf numFmtId="0" fontId="25" fillId="0" borderId="0" xfId="0" applyFont="1" applyFill="1"/>
    <xf numFmtId="0" fontId="0" fillId="0" borderId="0" xfId="0" applyFont="1" applyFill="1" applyAlignment="1">
      <alignment horizontal="left" vertical="top" wrapText="1"/>
    </xf>
    <xf numFmtId="44" fontId="0" fillId="0" borderId="0" xfId="30" applyNumberFormat="1" applyFont="1"/>
    <xf numFmtId="0" fontId="0" fillId="0" borderId="0" xfId="0" applyFont="1" applyAlignment="1">
      <alignment vertical="top"/>
    </xf>
    <xf numFmtId="0" fontId="0" fillId="0" borderId="0" xfId="0" applyFont="1" applyFill="1" applyAlignment="1">
      <alignment vertical="top"/>
    </xf>
    <xf numFmtId="0" fontId="0" fillId="0" borderId="0" xfId="48" applyFont="1" applyFill="1" applyAlignment="1">
      <alignment vertical="top"/>
    </xf>
    <xf numFmtId="0" fontId="26" fillId="34" borderId="0" xfId="0" applyFont="1" applyFill="1"/>
    <xf numFmtId="164" fontId="0" fillId="34" borderId="0" xfId="30" applyNumberFormat="1" applyFont="1" applyFill="1"/>
    <xf numFmtId="0" fontId="0" fillId="34" borderId="10" xfId="0" applyFill="1" applyBorder="1"/>
    <xf numFmtId="0" fontId="0" fillId="34" borderId="0" xfId="0" applyFill="1" applyBorder="1"/>
    <xf numFmtId="165" fontId="0" fillId="34" borderId="10" xfId="28" applyNumberFormat="1" applyFont="1" applyFill="1" applyBorder="1"/>
    <xf numFmtId="164" fontId="0" fillId="0" borderId="0" xfId="30" applyNumberFormat="1" applyFont="1" applyAlignment="1">
      <alignment horizontal="center"/>
    </xf>
    <xf numFmtId="167" fontId="0" fillId="34" borderId="0" xfId="0" applyNumberFormat="1" applyFill="1"/>
    <xf numFmtId="167" fontId="0" fillId="0" borderId="0" xfId="0" applyNumberFormat="1"/>
    <xf numFmtId="167" fontId="8" fillId="0" borderId="0" xfId="0" applyNumberFormat="1" applyFont="1"/>
    <xf numFmtId="167" fontId="0" fillId="0" borderId="0" xfId="0" applyNumberFormat="1" applyAlignment="1">
      <alignment horizontal="right"/>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Alignment="1">
      <alignment wrapText="1"/>
    </xf>
    <xf numFmtId="0" fontId="0" fillId="0" borderId="0" xfId="0" applyFont="1" applyAlignment="1">
      <alignment horizontal="center" vertical="center"/>
    </xf>
    <xf numFmtId="0" fontId="0" fillId="0" borderId="0" xfId="0" applyFont="1" applyFill="1" applyBorder="1" applyAlignment="1">
      <alignment vertical="top" wrapText="1"/>
    </xf>
    <xf numFmtId="0" fontId="0" fillId="0" borderId="0" xfId="0" applyFont="1" applyFill="1" applyBorder="1" applyAlignment="1"/>
    <xf numFmtId="0" fontId="0" fillId="0" borderId="0" xfId="0" applyFont="1" applyFill="1"/>
    <xf numFmtId="0" fontId="0" fillId="0" borderId="0" xfId="0" applyFont="1" applyFill="1" applyBorder="1" applyAlignment="1">
      <alignment horizontal="left"/>
    </xf>
    <xf numFmtId="0" fontId="0" fillId="0" borderId="0" xfId="0" applyFont="1"/>
    <xf numFmtId="167" fontId="0" fillId="34" borderId="10" xfId="0" applyNumberFormat="1" applyFill="1" applyBorder="1"/>
    <xf numFmtId="166" fontId="0" fillId="34" borderId="10" xfId="0" applyNumberFormat="1" applyFill="1" applyBorder="1"/>
    <xf numFmtId="44" fontId="0" fillId="34" borderId="10" xfId="30" applyFont="1" applyFill="1" applyBorder="1"/>
    <xf numFmtId="164" fontId="0" fillId="34" borderId="10" xfId="30" applyNumberFormat="1" applyFont="1" applyFill="1" applyBorder="1"/>
    <xf numFmtId="9" fontId="0" fillId="34" borderId="10" xfId="43" applyFont="1" applyFill="1" applyBorder="1"/>
    <xf numFmtId="164" fontId="0" fillId="34" borderId="0" xfId="0" applyNumberFormat="1" applyFill="1" applyBorder="1"/>
    <xf numFmtId="0" fontId="25" fillId="0" borderId="0" xfId="0" applyFont="1" applyFill="1" applyAlignment="1">
      <alignment horizontal="left" vertical="top"/>
    </xf>
    <xf numFmtId="0" fontId="5" fillId="0" borderId="0" xfId="49" applyFont="1" applyAlignment="1">
      <alignment wrapText="1"/>
    </xf>
    <xf numFmtId="0" fontId="33" fillId="0" borderId="0" xfId="49" applyFont="1" applyAlignment="1">
      <alignment wrapText="1"/>
    </xf>
    <xf numFmtId="164" fontId="0" fillId="34" borderId="0" xfId="0" applyNumberFormat="1" applyFill="1"/>
    <xf numFmtId="0" fontId="23" fillId="33" borderId="10" xfId="0" applyFont="1" applyFill="1" applyBorder="1"/>
    <xf numFmtId="0" fontId="23" fillId="33" borderId="10" xfId="0" applyFont="1" applyFill="1" applyBorder="1" applyAlignment="1">
      <alignment wrapText="1"/>
    </xf>
    <xf numFmtId="0" fontId="26" fillId="33" borderId="0" xfId="0" applyFont="1" applyFill="1"/>
    <xf numFmtId="164" fontId="0" fillId="33" borderId="0" xfId="30" applyNumberFormat="1" applyFont="1" applyFill="1"/>
    <xf numFmtId="167" fontId="0" fillId="33" borderId="0" xfId="0" applyNumberFormat="1" applyFill="1"/>
    <xf numFmtId="0" fontId="31" fillId="35" borderId="0" xfId="0" applyFont="1" applyFill="1" applyAlignment="1">
      <alignment vertical="center"/>
    </xf>
    <xf numFmtId="0" fontId="36" fillId="34" borderId="0" xfId="0" applyFont="1" applyFill="1" applyBorder="1" applyAlignment="1">
      <alignment vertical="center"/>
    </xf>
    <xf numFmtId="0" fontId="35" fillId="34" borderId="0" xfId="0" applyFont="1" applyFill="1" applyBorder="1" applyAlignment="1">
      <alignment vertical="center"/>
    </xf>
    <xf numFmtId="43" fontId="0" fillId="34" borderId="0" xfId="0" applyNumberFormat="1" applyFill="1"/>
    <xf numFmtId="0" fontId="4" fillId="0" borderId="0" xfId="49" applyFont="1" applyAlignment="1">
      <alignment wrapText="1"/>
    </xf>
    <xf numFmtId="168" fontId="0" fillId="0" borderId="0" xfId="0" applyNumberFormat="1"/>
    <xf numFmtId="169" fontId="0" fillId="0" borderId="0" xfId="30" applyNumberFormat="1" applyFont="1"/>
    <xf numFmtId="0" fontId="23" fillId="34" borderId="10" xfId="0" applyFont="1" applyFill="1" applyBorder="1"/>
    <xf numFmtId="164" fontId="23" fillId="34" borderId="10" xfId="0" applyNumberFormat="1" applyFont="1" applyFill="1" applyBorder="1"/>
    <xf numFmtId="166" fontId="23" fillId="34" borderId="10" xfId="0" applyNumberFormat="1" applyFont="1" applyFill="1" applyBorder="1"/>
    <xf numFmtId="167" fontId="23" fillId="34" borderId="10" xfId="0" applyNumberFormat="1" applyFont="1" applyFill="1" applyBorder="1"/>
    <xf numFmtId="9" fontId="23" fillId="34" borderId="10" xfId="43" applyFont="1" applyFill="1" applyBorder="1"/>
    <xf numFmtId="0" fontId="3" fillId="0" borderId="0" xfId="49" applyFont="1" applyAlignment="1">
      <alignment wrapText="1"/>
    </xf>
    <xf numFmtId="0" fontId="31" fillId="0" borderId="0" xfId="0" applyFont="1" applyFill="1" applyAlignment="1">
      <alignment vertical="center"/>
    </xf>
    <xf numFmtId="0" fontId="2" fillId="0" borderId="0" xfId="0" applyFont="1" applyAlignment="1">
      <alignment wrapText="1"/>
    </xf>
    <xf numFmtId="0" fontId="2" fillId="0" borderId="0" xfId="49" applyFont="1" applyAlignment="1">
      <alignment wrapText="1"/>
    </xf>
    <xf numFmtId="44" fontId="0" fillId="34" borderId="10" xfId="30" applyNumberFormat="1" applyFont="1" applyFill="1" applyBorder="1"/>
    <xf numFmtId="44" fontId="23" fillId="34" borderId="10" xfId="30" applyNumberFormat="1" applyFont="1" applyFill="1" applyBorder="1"/>
    <xf numFmtId="164" fontId="23" fillId="34" borderId="10" xfId="30" applyNumberFormat="1" applyFont="1" applyFill="1" applyBorder="1"/>
    <xf numFmtId="168" fontId="0" fillId="34" borderId="10" xfId="0" applyNumberFormat="1" applyFill="1" applyBorder="1"/>
    <xf numFmtId="170" fontId="23" fillId="34" borderId="10" xfId="0" applyNumberFormat="1" applyFont="1" applyFill="1" applyBorder="1"/>
    <xf numFmtId="0" fontId="23" fillId="0" borderId="0" xfId="0" applyFont="1" applyAlignment="1">
      <alignment horizontal="left"/>
    </xf>
    <xf numFmtId="0" fontId="0" fillId="0" borderId="0" xfId="0" applyFont="1" applyAlignment="1">
      <alignment horizontal="center" vertical="center"/>
    </xf>
    <xf numFmtId="0" fontId="30" fillId="34" borderId="11" xfId="0" applyFont="1" applyFill="1" applyBorder="1" applyAlignment="1">
      <alignment horizontal="center"/>
    </xf>
    <xf numFmtId="0" fontId="30" fillId="34" borderId="0" xfId="0" applyFont="1" applyFill="1" applyAlignment="1">
      <alignment horizontal="center"/>
    </xf>
    <xf numFmtId="0" fontId="0" fillId="0" borderId="0" xfId="0" applyFont="1" applyAlignment="1">
      <alignment horizont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0]" xfId="29" builtinId="6" customBuiltin="1"/>
    <cellStyle name="Currency" xfId="30" builtinId="4" customBuiltin="1"/>
    <cellStyle name="Currency [0]" xfId="31" builtinId="7" customBuiltin="1"/>
    <cellStyle name="Currency 2" xfId="50"/>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Input" xfId="38" builtinId="20" customBuiltin="1"/>
    <cellStyle name="Linked Cell" xfId="39" builtinId="24" customBuiltin="1"/>
    <cellStyle name="Neutral" xfId="40" builtinId="28" customBuiltin="1"/>
    <cellStyle name="Normal" xfId="0" builtinId="0" customBuiltin="1"/>
    <cellStyle name="Normal 2" xfId="48"/>
    <cellStyle name="Normal 2 2" xfId="47"/>
    <cellStyle name="Normal 2 4" xfId="54"/>
    <cellStyle name="Normal 3" xfId="49"/>
    <cellStyle name="Normal 4" xfId="52"/>
    <cellStyle name="Note" xfId="41" builtinId="10" customBuiltin="1"/>
    <cellStyle name="Output" xfId="42" builtinId="21" customBuiltin="1"/>
    <cellStyle name="Percent" xfId="43" builtinId="5" customBuiltin="1"/>
    <cellStyle name="Percent 2" xfId="51"/>
    <cellStyle name="Percent 3" xfId="5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colors>
    <mruColors>
      <color rgb="FFFBF689"/>
      <color rgb="FFD5E2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abSelected="1" zoomScaleNormal="100" workbookViewId="0">
      <selection activeCell="A3" sqref="A3"/>
    </sheetView>
  </sheetViews>
  <sheetFormatPr defaultColWidth="9.33203125" defaultRowHeight="15" x14ac:dyDescent="0.25"/>
  <cols>
    <col min="1" max="1" width="9.33203125" style="3"/>
    <col min="2" max="2" width="24" style="3" customWidth="1"/>
    <col min="3" max="3" width="166.5" style="3" customWidth="1"/>
    <col min="4" max="16384" width="9.33203125" style="3"/>
  </cols>
  <sheetData>
    <row r="1" spans="1:8" ht="18" x14ac:dyDescent="0.25">
      <c r="A1" s="68" t="s">
        <v>174</v>
      </c>
      <c r="B1" s="68"/>
      <c r="C1" s="68"/>
      <c r="D1" s="81"/>
      <c r="E1" s="81"/>
      <c r="F1" s="81"/>
      <c r="G1" s="81"/>
      <c r="H1" s="81"/>
    </row>
    <row r="2" spans="1:8" ht="28.15" customHeight="1" x14ac:dyDescent="0.3">
      <c r="B2" s="4" t="s">
        <v>93</v>
      </c>
    </row>
    <row r="3" spans="1:8" ht="15.75" customHeight="1" x14ac:dyDescent="0.25">
      <c r="B3" s="5" t="s">
        <v>94</v>
      </c>
    </row>
    <row r="4" spans="1:8" ht="30" x14ac:dyDescent="0.25">
      <c r="C4" s="80" t="s">
        <v>179</v>
      </c>
    </row>
    <row r="5" spans="1:8" ht="74.45" customHeight="1" x14ac:dyDescent="0.25">
      <c r="B5" s="6"/>
      <c r="C5" s="80" t="s">
        <v>178</v>
      </c>
    </row>
    <row r="6" spans="1:8" x14ac:dyDescent="0.25">
      <c r="B6" s="6"/>
      <c r="C6" s="8" t="s">
        <v>98</v>
      </c>
    </row>
    <row r="7" spans="1:8" x14ac:dyDescent="0.25">
      <c r="B7" s="5" t="s">
        <v>95</v>
      </c>
      <c r="C7" s="7"/>
    </row>
    <row r="8" spans="1:8" x14ac:dyDescent="0.25">
      <c r="B8" s="6"/>
      <c r="C8" s="72" t="s">
        <v>176</v>
      </c>
    </row>
    <row r="9" spans="1:8" x14ac:dyDescent="0.25">
      <c r="B9" s="6"/>
      <c r="C9" s="80" t="s">
        <v>180</v>
      </c>
    </row>
    <row r="10" spans="1:8" ht="28.15" customHeight="1" x14ac:dyDescent="0.25">
      <c r="B10" s="6"/>
      <c r="C10" s="80" t="s">
        <v>181</v>
      </c>
    </row>
    <row r="11" spans="1:8" ht="30" x14ac:dyDescent="0.25">
      <c r="B11" s="6"/>
      <c r="C11" s="80" t="s">
        <v>182</v>
      </c>
    </row>
    <row r="12" spans="1:8" x14ac:dyDescent="0.25">
      <c r="B12" s="6"/>
      <c r="C12" s="61" t="s">
        <v>177</v>
      </c>
    </row>
    <row r="13" spans="1:8" x14ac:dyDescent="0.25">
      <c r="B13" s="5" t="s">
        <v>96</v>
      </c>
      <c r="C13" s="7"/>
    </row>
    <row r="14" spans="1:8" ht="45" x14ac:dyDescent="0.25">
      <c r="C14" s="60" t="s">
        <v>172</v>
      </c>
    </row>
    <row r="15" spans="1:8" ht="45" x14ac:dyDescent="0.25">
      <c r="C15" s="60" t="s">
        <v>173</v>
      </c>
    </row>
    <row r="16" spans="1:8" x14ac:dyDescent="0.25">
      <c r="C16" s="60"/>
    </row>
    <row r="17" spans="2:3" x14ac:dyDescent="0.25">
      <c r="B17" s="5" t="s">
        <v>97</v>
      </c>
      <c r="C17" s="7"/>
    </row>
    <row r="18" spans="2:3" ht="61.9" customHeight="1" x14ac:dyDescent="0.25">
      <c r="C18" s="83" t="s">
        <v>184</v>
      </c>
    </row>
    <row r="19" spans="2:3" ht="60" x14ac:dyDescent="0.25">
      <c r="C19" s="82" t="s">
        <v>183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3"/>
  <sheetViews>
    <sheetView zoomScale="110" zoomScaleNormal="110" workbookViewId="0">
      <selection activeCell="A4" sqref="A4"/>
    </sheetView>
  </sheetViews>
  <sheetFormatPr defaultRowHeight="10.5" outlineLevelRow="1" outlineLevelCol="2" x14ac:dyDescent="0.15"/>
  <cols>
    <col min="2" max="2" width="14.1640625" customWidth="1"/>
    <col min="3" max="3" width="41.83203125" customWidth="1" outlineLevel="1"/>
    <col min="4" max="4" width="19.6640625" customWidth="1" outlineLevel="2"/>
    <col min="5" max="5" width="23.5" customWidth="1" outlineLevel="2"/>
    <col min="6" max="6" width="20" bestFit="1" customWidth="1" outlineLevel="2"/>
    <col min="7" max="7" width="18" bestFit="1" customWidth="1" outlineLevel="1"/>
    <col min="8" max="9" width="12" bestFit="1" customWidth="1" outlineLevel="2"/>
    <col min="10" max="10" width="25.6640625" bestFit="1" customWidth="1" outlineLevel="2"/>
    <col min="11" max="11" width="15.1640625" bestFit="1" customWidth="1" outlineLevel="2"/>
    <col min="12" max="12" width="16.5" customWidth="1" outlineLevel="1"/>
    <col min="13" max="13" width="16.6640625" style="19" bestFit="1" customWidth="1" outlineLevel="1"/>
    <col min="14" max="14" width="14.6640625" style="19" bestFit="1" customWidth="1"/>
    <col min="15" max="15" width="26.5" style="38" bestFit="1" customWidth="1"/>
    <col min="16" max="16" width="17.1640625" bestFit="1" customWidth="1"/>
  </cols>
  <sheetData>
    <row r="1" spans="1:15" s="24" customFormat="1" ht="28.5" customHeight="1" x14ac:dyDescent="0.15">
      <c r="A1" s="68" t="s">
        <v>174</v>
      </c>
      <c r="B1" s="68"/>
      <c r="C1" s="68"/>
      <c r="D1" s="68"/>
      <c r="E1" s="68"/>
      <c r="F1" s="68"/>
      <c r="G1" s="68"/>
      <c r="H1" s="68"/>
      <c r="M1" s="32"/>
      <c r="N1" s="32"/>
      <c r="O1" s="37"/>
    </row>
    <row r="2" spans="1:15" s="24" customFormat="1" ht="21.6" customHeight="1" x14ac:dyDescent="0.15">
      <c r="A2" s="69" t="s">
        <v>175</v>
      </c>
      <c r="B2" s="69"/>
      <c r="C2" s="70"/>
      <c r="D2" s="70"/>
      <c r="E2" s="70"/>
      <c r="F2" s="70"/>
      <c r="G2" s="70"/>
      <c r="H2" s="70"/>
      <c r="M2" s="32"/>
      <c r="N2" s="32"/>
      <c r="O2" s="37"/>
    </row>
    <row r="3" spans="1:15" s="24" customFormat="1" ht="18.399999999999999" customHeight="1" x14ac:dyDescent="0.2">
      <c r="C3" s="31" t="s">
        <v>133</v>
      </c>
      <c r="M3" s="32"/>
      <c r="N3" s="32"/>
      <c r="O3" s="37"/>
    </row>
    <row r="4" spans="1:15" s="24" customFormat="1" ht="12.75" x14ac:dyDescent="0.2">
      <c r="C4" s="91" t="s">
        <v>134</v>
      </c>
      <c r="D4" s="91"/>
      <c r="E4" s="91"/>
      <c r="F4" s="91"/>
      <c r="G4" s="91"/>
      <c r="M4" s="32"/>
      <c r="N4" s="32"/>
      <c r="O4" s="37"/>
    </row>
    <row r="5" spans="1:15" s="24" customFormat="1" ht="21" x14ac:dyDescent="0.15">
      <c r="C5" s="63" t="s">
        <v>157</v>
      </c>
      <c r="D5" s="63" t="s">
        <v>153</v>
      </c>
      <c r="E5" s="64" t="s">
        <v>154</v>
      </c>
      <c r="F5" s="64" t="s">
        <v>155</v>
      </c>
      <c r="G5" s="64" t="s">
        <v>156</v>
      </c>
      <c r="M5" s="32"/>
      <c r="N5" s="32"/>
      <c r="O5" s="37"/>
    </row>
    <row r="6" spans="1:15" s="24" customFormat="1" outlineLevel="1" x14ac:dyDescent="0.15">
      <c r="C6" s="33" t="s">
        <v>139</v>
      </c>
      <c r="D6" s="56">
        <f>F21</f>
        <v>2429976.2721900009</v>
      </c>
      <c r="E6" s="55">
        <f>D6/$D$37</f>
        <v>0.37856383508383179</v>
      </c>
      <c r="F6" s="53">
        <f>F32</f>
        <v>244042517.01604176</v>
      </c>
      <c r="G6" s="54">
        <f>F6/$D$37</f>
        <v>38.019165957469227</v>
      </c>
      <c r="M6" s="32"/>
      <c r="N6" s="32"/>
      <c r="O6" s="37"/>
    </row>
    <row r="7" spans="1:15" s="24" customFormat="1" outlineLevel="1" x14ac:dyDescent="0.15">
      <c r="C7" s="33" t="s">
        <v>187</v>
      </c>
      <c r="D7" s="56">
        <f>D21</f>
        <v>27412</v>
      </c>
      <c r="E7" s="55">
        <f t="shared" ref="E7:E8" si="0">D7/$D$37</f>
        <v>4.270491019225311E-3</v>
      </c>
      <c r="F7" s="53">
        <f>D32</f>
        <v>2752987.16</v>
      </c>
      <c r="G7" s="54">
        <f t="shared" ref="G7:G8" si="1">F7/$D$37</f>
        <v>0.42888541306079797</v>
      </c>
      <c r="M7" s="32"/>
      <c r="N7" s="32"/>
      <c r="O7" s="37"/>
    </row>
    <row r="8" spans="1:15" s="24" customFormat="1" outlineLevel="1" x14ac:dyDescent="0.15">
      <c r="C8" s="33" t="s">
        <v>149</v>
      </c>
      <c r="D8" s="56">
        <f>E21</f>
        <v>401528.39321931091</v>
      </c>
      <c r="E8" s="55">
        <f t="shared" si="0"/>
        <v>6.2553750080513504E-2</v>
      </c>
      <c r="F8" s="53">
        <f>E32</f>
        <v>40325496.531015396</v>
      </c>
      <c r="G8" s="54">
        <f t="shared" si="1"/>
        <v>6.2822731205859723</v>
      </c>
      <c r="M8" s="32"/>
      <c r="N8" s="32"/>
      <c r="O8" s="37"/>
    </row>
    <row r="9" spans="1:15" s="24" customFormat="1" x14ac:dyDescent="0.15">
      <c r="C9" s="75" t="s">
        <v>164</v>
      </c>
      <c r="D9" s="76">
        <f>G21</f>
        <v>2858916.6654093117</v>
      </c>
      <c r="E9" s="85">
        <f>SUM(E6:E8)</f>
        <v>0.44538807618357062</v>
      </c>
      <c r="F9" s="78">
        <f>G32</f>
        <v>287121000.70705712</v>
      </c>
      <c r="G9" s="77">
        <f>SUM(G6:G8)</f>
        <v>44.730324491115994</v>
      </c>
      <c r="H9" s="58"/>
      <c r="K9" s="62"/>
      <c r="M9" s="32"/>
      <c r="N9" s="32"/>
      <c r="O9" s="37"/>
    </row>
    <row r="10" spans="1:15" s="24" customFormat="1" x14ac:dyDescent="0.15">
      <c r="E10" s="71"/>
      <c r="M10" s="32"/>
      <c r="N10" s="32"/>
      <c r="O10" s="37"/>
    </row>
    <row r="11" spans="1:15" s="24" customFormat="1" x14ac:dyDescent="0.15">
      <c r="M11" s="32"/>
      <c r="N11" s="32"/>
      <c r="O11" s="37"/>
    </row>
    <row r="12" spans="1:15" s="24" customFormat="1" ht="12.75" x14ac:dyDescent="0.2">
      <c r="C12" s="92" t="s">
        <v>147</v>
      </c>
      <c r="D12" s="92"/>
      <c r="E12" s="92"/>
      <c r="F12" s="92"/>
      <c r="G12" s="92"/>
      <c r="H12" s="92"/>
      <c r="M12" s="32"/>
      <c r="N12" s="32"/>
      <c r="O12" s="37"/>
    </row>
    <row r="13" spans="1:15" s="24" customFormat="1" x14ac:dyDescent="0.15">
      <c r="C13" s="63" t="s">
        <v>148</v>
      </c>
      <c r="D13" s="63" t="s">
        <v>186</v>
      </c>
      <c r="E13" s="63" t="s">
        <v>149</v>
      </c>
      <c r="F13" s="63" t="s">
        <v>139</v>
      </c>
      <c r="G13" s="63" t="s">
        <v>150</v>
      </c>
      <c r="H13" s="63" t="s">
        <v>151</v>
      </c>
      <c r="M13" s="32"/>
      <c r="N13" s="32"/>
      <c r="O13" s="37"/>
    </row>
    <row r="14" spans="1:15" s="24" customFormat="1" outlineLevel="1" x14ac:dyDescent="0.15">
      <c r="C14" s="33" t="s">
        <v>112</v>
      </c>
      <c r="D14" s="33"/>
      <c r="E14" s="56">
        <f>SUMIFS($N$45:$N$63, $P$45:$P$63, "WHO")</f>
        <v>0</v>
      </c>
      <c r="F14" s="56">
        <f>SUMIFS($N$45:$N$63, $P$45:$P$63, "DtWI")</f>
        <v>124765.43894000002</v>
      </c>
      <c r="G14" s="56">
        <f>SUM(D14:F14)</f>
        <v>124765.43894000002</v>
      </c>
      <c r="H14" s="57">
        <f t="shared" ref="H14:H21" si="2">G14/$G$21</f>
        <v>4.3640809978676774E-2</v>
      </c>
      <c r="J14" s="37"/>
      <c r="K14" s="37"/>
      <c r="L14" s="37"/>
      <c r="M14" s="32"/>
      <c r="N14" s="32"/>
      <c r="O14" s="37"/>
    </row>
    <row r="15" spans="1:15" s="24" customFormat="1" outlineLevel="1" x14ac:dyDescent="0.15">
      <c r="C15" s="33" t="s">
        <v>113</v>
      </c>
      <c r="D15" s="33"/>
      <c r="E15" s="56">
        <f>SUMIFS($N$65:$N$67, $P$65:$P$67, "WHO")+SUMIFS($N$65:$N$67,$P$65:$P$67, "KEMRI")</f>
        <v>93169.254219310867</v>
      </c>
      <c r="F15" s="56">
        <f>SUMIFS($N$65:$N$67, $P$65:$P$67, "DtWI")</f>
        <v>0</v>
      </c>
      <c r="G15" s="56">
        <f t="shared" ref="G15:G21" si="3">SUM(D15:F15)</f>
        <v>93169.254219310867</v>
      </c>
      <c r="H15" s="57">
        <f t="shared" si="2"/>
        <v>3.2589006649472174E-2</v>
      </c>
      <c r="J15" s="37"/>
      <c r="K15" s="37"/>
      <c r="L15" s="37"/>
      <c r="M15" s="32"/>
      <c r="N15" s="32"/>
      <c r="O15" s="37"/>
    </row>
    <row r="16" spans="1:15" s="24" customFormat="1" outlineLevel="1" x14ac:dyDescent="0.15">
      <c r="C16" s="33" t="s">
        <v>119</v>
      </c>
      <c r="D16" s="56">
        <f>SUMIFS($N$69:$N$81, $P$69:$P$81,"MOH")</f>
        <v>27412</v>
      </c>
      <c r="E16" s="84">
        <f>SUMIFS($N$69:$N$81, $P$69:$P$81, "WHO")</f>
        <v>308359.13900000002</v>
      </c>
      <c r="F16" s="56">
        <f>SUMIFS($N$69:$N$81, $P$69:$P$81, "DtWI")</f>
        <v>8695.2021000000004</v>
      </c>
      <c r="G16" s="56">
        <f t="shared" si="3"/>
        <v>344466.34110000002</v>
      </c>
      <c r="H16" s="57">
        <f t="shared" si="2"/>
        <v>0.12048841621295832</v>
      </c>
      <c r="J16" s="37"/>
      <c r="K16" s="37"/>
      <c r="L16" s="37"/>
      <c r="M16" s="32"/>
      <c r="N16" s="32"/>
      <c r="O16" s="37"/>
    </row>
    <row r="17" spans="3:15" s="24" customFormat="1" outlineLevel="1" x14ac:dyDescent="0.15">
      <c r="C17" s="33" t="s">
        <v>120</v>
      </c>
      <c r="D17" s="33"/>
      <c r="E17" s="56">
        <f>SUMIFS($N$83:$N$132, $P$83:$P$132, "WHO")</f>
        <v>0</v>
      </c>
      <c r="F17" s="56">
        <f>SUMIFS($N$83:$N$132, $P$83:$P$132, "DtWI")</f>
        <v>1079028.6170000006</v>
      </c>
      <c r="G17" s="56">
        <f t="shared" si="3"/>
        <v>1079028.6170000006</v>
      </c>
      <c r="H17" s="57">
        <f t="shared" si="2"/>
        <v>0.3774256976621303</v>
      </c>
      <c r="J17" s="37"/>
      <c r="K17" s="37"/>
      <c r="L17" s="37"/>
      <c r="M17" s="32"/>
      <c r="N17" s="32"/>
      <c r="O17" s="37"/>
    </row>
    <row r="18" spans="3:15" s="24" customFormat="1" outlineLevel="1" x14ac:dyDescent="0.15">
      <c r="C18" s="33" t="s">
        <v>123</v>
      </c>
      <c r="D18" s="33"/>
      <c r="E18" s="56">
        <f>SUMIFS($N$134:$N$160, $P$134:$P$160, "WHO")</f>
        <v>0</v>
      </c>
      <c r="F18" s="56">
        <f>SUMIFS($N$134:$N$160, $P$134:$P$160, "DtWI")</f>
        <v>96284.451700000034</v>
      </c>
      <c r="G18" s="56">
        <f t="shared" si="3"/>
        <v>96284.451700000034</v>
      </c>
      <c r="H18" s="57">
        <f t="shared" si="2"/>
        <v>3.3678649281725384E-2</v>
      </c>
      <c r="J18" s="37"/>
      <c r="K18" s="37"/>
      <c r="L18" s="37"/>
      <c r="M18" s="32"/>
      <c r="N18" s="32"/>
      <c r="O18" s="37"/>
    </row>
    <row r="19" spans="3:15" s="24" customFormat="1" outlineLevel="1" x14ac:dyDescent="0.15">
      <c r="C19" s="33" t="s">
        <v>124</v>
      </c>
      <c r="D19" s="33"/>
      <c r="E19" s="56">
        <f>SUMIFS($N$162:$N$186, $P$162:$P$186, "WHO")</f>
        <v>0</v>
      </c>
      <c r="F19" s="56">
        <f>SUMIFS($N$162:$N$186, $P$162:$P$186, "DtWI")</f>
        <v>111234.44830000002</v>
      </c>
      <c r="G19" s="56">
        <f t="shared" si="3"/>
        <v>111234.44830000002</v>
      </c>
      <c r="H19" s="57">
        <f t="shared" si="2"/>
        <v>3.8907901599879113E-2</v>
      </c>
      <c r="J19" s="37"/>
      <c r="K19" s="37"/>
      <c r="L19" s="37"/>
      <c r="M19" s="32"/>
      <c r="N19" s="32"/>
      <c r="O19" s="37"/>
    </row>
    <row r="20" spans="3:15" s="24" customFormat="1" outlineLevel="1" x14ac:dyDescent="0.15">
      <c r="C20" s="33" t="s">
        <v>127</v>
      </c>
      <c r="D20" s="33"/>
      <c r="E20" s="56">
        <f>SUMIFS($N$188:$N$227, $P$188:$P$227, "WHO")</f>
        <v>0</v>
      </c>
      <c r="F20" s="56">
        <f>SUMIFS($N$188:$N$227, $P$188:$P$227, "DtWI")</f>
        <v>1009968.11415</v>
      </c>
      <c r="G20" s="56">
        <f t="shared" si="3"/>
        <v>1009968.11415</v>
      </c>
      <c r="H20" s="57">
        <f t="shared" si="2"/>
        <v>0.35326951861515793</v>
      </c>
      <c r="J20" s="37"/>
      <c r="K20" s="37"/>
      <c r="L20" s="37"/>
      <c r="M20" s="32"/>
      <c r="N20" s="32"/>
      <c r="O20" s="37"/>
    </row>
    <row r="21" spans="3:15" s="24" customFormat="1" x14ac:dyDescent="0.15">
      <c r="C21" s="75" t="s">
        <v>164</v>
      </c>
      <c r="D21" s="86">
        <f>SUM(D14:D20)</f>
        <v>27412</v>
      </c>
      <c r="E21" s="76">
        <f>SUM(E14:E20)</f>
        <v>401528.39321931091</v>
      </c>
      <c r="F21" s="76">
        <f>SUM(F14:F20)</f>
        <v>2429976.2721900009</v>
      </c>
      <c r="G21" s="86">
        <f t="shared" si="3"/>
        <v>2858916.6654093117</v>
      </c>
      <c r="H21" s="79">
        <f t="shared" si="2"/>
        <v>1</v>
      </c>
      <c r="J21" s="37"/>
      <c r="K21" s="37"/>
      <c r="L21" s="37"/>
      <c r="M21" s="32"/>
      <c r="N21" s="32"/>
      <c r="O21" s="37"/>
    </row>
    <row r="22" spans="3:15" s="24" customFormat="1" x14ac:dyDescent="0.15">
      <c r="C22" s="34"/>
      <c r="D22" s="34"/>
      <c r="E22" s="34"/>
      <c r="F22" s="34"/>
      <c r="G22" s="34"/>
      <c r="H22" s="34"/>
      <c r="M22" s="32"/>
      <c r="N22" s="32"/>
      <c r="O22" s="37"/>
    </row>
    <row r="23" spans="3:15" s="24" customFormat="1" ht="12.75" x14ac:dyDescent="0.2">
      <c r="C23" s="92" t="s">
        <v>152</v>
      </c>
      <c r="D23" s="92"/>
      <c r="E23" s="92"/>
      <c r="F23" s="92"/>
      <c r="G23" s="92"/>
      <c r="H23" s="92"/>
      <c r="M23" s="32"/>
      <c r="N23" s="32"/>
      <c r="O23" s="37"/>
    </row>
    <row r="24" spans="3:15" s="24" customFormat="1" x14ac:dyDescent="0.15">
      <c r="C24" s="63" t="s">
        <v>148</v>
      </c>
      <c r="D24" s="63" t="s">
        <v>187</v>
      </c>
      <c r="E24" s="63" t="s">
        <v>149</v>
      </c>
      <c r="F24" s="63" t="s">
        <v>139</v>
      </c>
      <c r="G24" s="63" t="s">
        <v>150</v>
      </c>
      <c r="H24" s="63" t="s">
        <v>151</v>
      </c>
      <c r="M24" s="32"/>
      <c r="N24" s="32"/>
      <c r="O24" s="37"/>
    </row>
    <row r="25" spans="3:15" s="24" customFormat="1" ht="11.25" customHeight="1" outlineLevel="1" x14ac:dyDescent="0.15">
      <c r="C25" s="33" t="s">
        <v>112</v>
      </c>
      <c r="D25" s="87"/>
      <c r="E25" s="53">
        <f>SUMIFS($O$45:$O$63, $P$45:$P$63, "WHO")</f>
        <v>0</v>
      </c>
      <c r="F25" s="53">
        <f>SUMIFS($O$45:$O$63, $P$45:$P$63, "DtWI")</f>
        <v>12530193.032744201</v>
      </c>
      <c r="G25" s="53">
        <f>SUM(D25:F25)</f>
        <v>12530193.032744201</v>
      </c>
      <c r="H25" s="57">
        <f t="shared" ref="H25:H32" si="4">G25/$G$32</f>
        <v>4.3640809978676781E-2</v>
      </c>
      <c r="M25" s="32"/>
      <c r="N25" s="32"/>
      <c r="O25" s="37"/>
    </row>
    <row r="26" spans="3:15" s="24" customFormat="1" outlineLevel="1" x14ac:dyDescent="0.15">
      <c r="C26" s="33" t="s">
        <v>113</v>
      </c>
      <c r="D26" s="87"/>
      <c r="E26" s="53">
        <f>SUMIFS($O$65:$O$67, $P$65:$P$67, "WHO")+SUMIFS($O$65:$O$67,$P$65:$P$67, "KEMRI")</f>
        <v>9356988.2012453917</v>
      </c>
      <c r="F26" s="53">
        <f>SUMIFS($O$65:$O$67, $P$65:$P$67, "DtWI")</f>
        <v>0</v>
      </c>
      <c r="G26" s="53">
        <f t="shared" ref="G26:G32" si="5">SUM(D26:F26)</f>
        <v>9356988.2012453917</v>
      </c>
      <c r="H26" s="57">
        <f t="shared" si="4"/>
        <v>3.2589006649472181E-2</v>
      </c>
      <c r="M26" s="32"/>
      <c r="N26" s="32"/>
      <c r="O26" s="37"/>
    </row>
    <row r="27" spans="3:15" s="24" customFormat="1" outlineLevel="1" x14ac:dyDescent="0.15">
      <c r="C27" s="33" t="s">
        <v>119</v>
      </c>
      <c r="D27" s="87">
        <f>SUMIFS($O$69:$O$81, $P$69:$P$81,"MOH")</f>
        <v>2752987.16</v>
      </c>
      <c r="E27" s="54">
        <f>SUMIFS($O$69:$O$81, $P$69:$P$81, "WHO")</f>
        <v>30968508.329770003</v>
      </c>
      <c r="F27" s="53">
        <f>SUMIFS($O$69:$O$81, $P$69:$P$81, "DtWI")</f>
        <v>873259.14690300031</v>
      </c>
      <c r="G27" s="53">
        <f t="shared" si="5"/>
        <v>34594754.636673003</v>
      </c>
      <c r="H27" s="57">
        <f t="shared" si="4"/>
        <v>0.12048841621295833</v>
      </c>
      <c r="M27" s="32"/>
      <c r="N27" s="32"/>
      <c r="O27" s="37"/>
    </row>
    <row r="28" spans="3:15" s="24" customFormat="1" outlineLevel="1" x14ac:dyDescent="0.15">
      <c r="C28" s="33" t="s">
        <v>120</v>
      </c>
      <c r="D28" s="87"/>
      <c r="E28" s="53">
        <f>SUMIFS($O$83:$O$132, $P$83:$P$132, "WHO")</f>
        <v>0</v>
      </c>
      <c r="F28" s="53">
        <f>SUMIFS($O$83:$O$132, $P$83:$P$132, "DtWI")</f>
        <v>108366844.00531003</v>
      </c>
      <c r="G28" s="53">
        <f t="shared" si="5"/>
        <v>108366844.00531003</v>
      </c>
      <c r="H28" s="57">
        <f t="shared" si="4"/>
        <v>0.37742569766213024</v>
      </c>
      <c r="M28" s="32"/>
      <c r="N28" s="32"/>
      <c r="O28" s="37"/>
    </row>
    <row r="29" spans="3:15" s="24" customFormat="1" outlineLevel="1" x14ac:dyDescent="0.15">
      <c r="C29" s="33" t="s">
        <v>123</v>
      </c>
      <c r="D29" s="87"/>
      <c r="E29" s="53">
        <f>SUMIFS($O$134:$O$160, $P$134:$P$160, "WHO")</f>
        <v>0</v>
      </c>
      <c r="F29" s="53">
        <f>SUMIFS($O$134:$O$160, $P$134:$P$160, "DtWI")</f>
        <v>9669847.4842310026</v>
      </c>
      <c r="G29" s="53">
        <f t="shared" si="5"/>
        <v>9669847.4842310026</v>
      </c>
      <c r="H29" s="57">
        <f t="shared" si="4"/>
        <v>3.3678649281725384E-2</v>
      </c>
      <c r="M29" s="32"/>
      <c r="N29" s="32"/>
      <c r="O29" s="37"/>
    </row>
    <row r="30" spans="3:15" s="24" customFormat="1" outlineLevel="1" x14ac:dyDescent="0.15">
      <c r="C30" s="33" t="s">
        <v>124</v>
      </c>
      <c r="D30" s="87"/>
      <c r="E30" s="53">
        <f>SUMIFS($O$162:$O$186, $P$162:$P$186, "WHO")</f>
        <v>0</v>
      </c>
      <c r="F30" s="53">
        <f>SUMIFS($O$162:$O$186, $P$162:$P$186, "DtWI")</f>
        <v>11171275.642769001</v>
      </c>
      <c r="G30" s="53">
        <f t="shared" si="5"/>
        <v>11171275.642769001</v>
      </c>
      <c r="H30" s="57">
        <f t="shared" si="4"/>
        <v>3.890790159987912E-2</v>
      </c>
      <c r="M30" s="32"/>
      <c r="N30" s="32"/>
      <c r="O30" s="37"/>
    </row>
    <row r="31" spans="3:15" s="24" customFormat="1" outlineLevel="1" x14ac:dyDescent="0.15">
      <c r="C31" s="33" t="s">
        <v>127</v>
      </c>
      <c r="D31" s="87"/>
      <c r="E31" s="53">
        <f>SUMIFS($O$188:$O$227, $P$188:$P$227, "WHO")</f>
        <v>0</v>
      </c>
      <c r="F31" s="53">
        <f>SUMIFS($O$188:$O$227, $P$188:$P$227, "DtWI")</f>
        <v>101431097.7040845</v>
      </c>
      <c r="G31" s="53">
        <f t="shared" si="5"/>
        <v>101431097.7040845</v>
      </c>
      <c r="H31" s="57">
        <f t="shared" si="4"/>
        <v>0.35326951861515798</v>
      </c>
      <c r="M31" s="32"/>
      <c r="N31" s="32"/>
      <c r="O31" s="37"/>
    </row>
    <row r="32" spans="3:15" s="24" customFormat="1" x14ac:dyDescent="0.15">
      <c r="C32" s="75" t="s">
        <v>150</v>
      </c>
      <c r="D32" s="88">
        <f>SUM(D25:D31)</f>
        <v>2752987.16</v>
      </c>
      <c r="E32" s="78">
        <f>SUM(E25:E31)</f>
        <v>40325496.531015396</v>
      </c>
      <c r="F32" s="78">
        <f>SUM(F25:F31)</f>
        <v>244042517.01604176</v>
      </c>
      <c r="G32" s="78">
        <f t="shared" si="5"/>
        <v>287121000.70705712</v>
      </c>
      <c r="H32" s="79">
        <f t="shared" si="4"/>
        <v>1</v>
      </c>
      <c r="M32" s="32"/>
      <c r="N32" s="32"/>
      <c r="O32" s="37"/>
    </row>
    <row r="33" spans="1:16" s="24" customFormat="1" x14ac:dyDescent="0.15">
      <c r="M33" s="32"/>
      <c r="N33" s="32"/>
      <c r="O33" s="37"/>
    </row>
    <row r="34" spans="1:16" s="24" customFormat="1" x14ac:dyDescent="0.15">
      <c r="M34" s="32"/>
      <c r="N34" s="32"/>
      <c r="O34" s="37"/>
    </row>
    <row r="35" spans="1:16" s="24" customFormat="1" x14ac:dyDescent="0.15">
      <c r="M35" s="32"/>
      <c r="N35" s="32"/>
      <c r="O35" s="37"/>
    </row>
    <row r="36" spans="1:16" s="24" customFormat="1" ht="15" x14ac:dyDescent="0.2">
      <c r="C36" s="31" t="s">
        <v>130</v>
      </c>
      <c r="M36" s="32"/>
      <c r="N36" s="32"/>
      <c r="O36" s="37"/>
    </row>
    <row r="37" spans="1:16" s="24" customFormat="1" x14ac:dyDescent="0.15">
      <c r="C37" s="33" t="s">
        <v>131</v>
      </c>
      <c r="D37" s="35">
        <v>6418934</v>
      </c>
      <c r="M37" s="32"/>
      <c r="N37" s="32"/>
      <c r="O37" s="37"/>
    </row>
    <row r="38" spans="1:16" s="24" customFormat="1" x14ac:dyDescent="0.15">
      <c r="C38" s="33" t="s">
        <v>132</v>
      </c>
      <c r="D38" s="33">
        <v>100.43</v>
      </c>
      <c r="M38" s="32"/>
      <c r="N38" s="32"/>
      <c r="O38" s="37"/>
    </row>
    <row r="39" spans="1:16" s="24" customFormat="1" x14ac:dyDescent="0.15">
      <c r="M39" s="32"/>
      <c r="N39" s="32"/>
      <c r="O39" s="37"/>
    </row>
    <row r="40" spans="1:16" s="24" customFormat="1" x14ac:dyDescent="0.15">
      <c r="M40" s="32"/>
      <c r="N40" s="32"/>
      <c r="O40" s="37"/>
    </row>
    <row r="41" spans="1:16" x14ac:dyDescent="0.15">
      <c r="A41" s="24"/>
      <c r="B41" s="24"/>
      <c r="C41" s="24"/>
      <c r="D41" s="24"/>
      <c r="E41" s="24"/>
      <c r="F41" s="24"/>
      <c r="G41" s="24"/>
      <c r="H41" s="24"/>
      <c r="I41" s="24"/>
      <c r="J41" s="24"/>
      <c r="K41" s="24"/>
      <c r="L41" s="24"/>
      <c r="M41" s="32"/>
      <c r="N41" s="32"/>
      <c r="O41" s="37"/>
      <c r="P41" s="24"/>
    </row>
    <row r="42" spans="1:16" ht="16.149999999999999" customHeight="1" x14ac:dyDescent="0.2">
      <c r="A42" s="24"/>
      <c r="B42" s="1"/>
      <c r="C42" s="65" t="s">
        <v>140</v>
      </c>
      <c r="D42" s="1"/>
      <c r="E42" s="1"/>
      <c r="F42" s="1"/>
      <c r="G42" s="1"/>
      <c r="H42" s="1"/>
      <c r="I42" s="1"/>
      <c r="J42" s="1"/>
      <c r="K42" s="1"/>
      <c r="L42" s="1"/>
      <c r="M42" s="66"/>
      <c r="N42" s="66"/>
      <c r="O42" s="67"/>
      <c r="P42" s="1"/>
    </row>
    <row r="43" spans="1:16" s="9" customFormat="1" ht="45.75" customHeight="1" x14ac:dyDescent="0.25">
      <c r="B43" s="9" t="s">
        <v>99</v>
      </c>
      <c r="C43" s="9" t="s">
        <v>100</v>
      </c>
      <c r="D43" s="9" t="s">
        <v>101</v>
      </c>
      <c r="E43" s="9" t="s">
        <v>102</v>
      </c>
      <c r="F43" s="9" t="s">
        <v>103</v>
      </c>
      <c r="G43" s="9" t="s">
        <v>104</v>
      </c>
      <c r="H43" s="16" t="s">
        <v>103</v>
      </c>
      <c r="I43" s="23" t="s">
        <v>144</v>
      </c>
      <c r="J43" s="9" t="s">
        <v>105</v>
      </c>
      <c r="K43" s="9" t="s">
        <v>106</v>
      </c>
      <c r="L43" s="18" t="s">
        <v>107</v>
      </c>
      <c r="M43" s="22" t="s">
        <v>108</v>
      </c>
      <c r="N43" s="22" t="s">
        <v>109</v>
      </c>
      <c r="O43" s="39" t="s">
        <v>110</v>
      </c>
      <c r="P43" s="9" t="s">
        <v>111</v>
      </c>
    </row>
    <row r="44" spans="1:16" x14ac:dyDescent="0.15">
      <c r="B44" s="89" t="s">
        <v>112</v>
      </c>
      <c r="C44" s="89"/>
    </row>
    <row r="45" spans="1:16" outlineLevel="1" x14ac:dyDescent="0.15">
      <c r="B45" s="41" t="s">
        <v>159</v>
      </c>
      <c r="C45" s="42" t="s">
        <v>6</v>
      </c>
      <c r="E45" t="s">
        <v>118</v>
      </c>
      <c r="M45" s="19">
        <v>364.34</v>
      </c>
      <c r="N45" s="19">
        <f>SUM(L45:M45)</f>
        <v>364.34</v>
      </c>
      <c r="O45" s="38">
        <f>N45*$D$38</f>
        <v>36590.6662</v>
      </c>
      <c r="P45" t="s">
        <v>139</v>
      </c>
    </row>
    <row r="46" spans="1:16" outlineLevel="1" x14ac:dyDescent="0.15">
      <c r="B46" s="90" t="s">
        <v>160</v>
      </c>
      <c r="C46" s="43" t="s">
        <v>56</v>
      </c>
      <c r="E46" t="s">
        <v>118</v>
      </c>
      <c r="M46" s="19">
        <v>295.26</v>
      </c>
      <c r="N46" s="19">
        <f t="shared" ref="N46:N109" si="6">SUM(L46:M46)</f>
        <v>295.26</v>
      </c>
      <c r="O46" s="38">
        <f t="shared" ref="O46:O63" si="7">N46*$D$38</f>
        <v>29652.961800000001</v>
      </c>
      <c r="P46" t="s">
        <v>139</v>
      </c>
    </row>
    <row r="47" spans="1:16" outlineLevel="1" x14ac:dyDescent="0.15">
      <c r="B47" s="90"/>
      <c r="C47" s="43" t="s">
        <v>57</v>
      </c>
      <c r="E47" t="s">
        <v>118</v>
      </c>
      <c r="M47" s="19">
        <v>13582.34</v>
      </c>
      <c r="N47" s="19">
        <f t="shared" si="6"/>
        <v>13582.34</v>
      </c>
      <c r="O47" s="38">
        <f t="shared" si="7"/>
        <v>1364074.4062000001</v>
      </c>
      <c r="P47" t="s">
        <v>139</v>
      </c>
    </row>
    <row r="48" spans="1:16" outlineLevel="1" x14ac:dyDescent="0.15">
      <c r="B48" s="90"/>
      <c r="C48" s="43" t="s">
        <v>45</v>
      </c>
      <c r="E48" t="s">
        <v>118</v>
      </c>
      <c r="M48" s="19">
        <v>958.91</v>
      </c>
      <c r="N48" s="19">
        <f t="shared" si="6"/>
        <v>958.91</v>
      </c>
      <c r="O48" s="38">
        <f t="shared" si="7"/>
        <v>96303.331300000005</v>
      </c>
      <c r="P48" t="s">
        <v>139</v>
      </c>
    </row>
    <row r="49" spans="2:16" outlineLevel="1" x14ac:dyDescent="0.15">
      <c r="B49" s="90"/>
      <c r="C49" s="43" t="s">
        <v>44</v>
      </c>
      <c r="E49" t="s">
        <v>118</v>
      </c>
      <c r="M49" s="19">
        <v>4126.62</v>
      </c>
      <c r="N49" s="19">
        <f t="shared" si="6"/>
        <v>4126.62</v>
      </c>
      <c r="O49" s="38">
        <f t="shared" si="7"/>
        <v>414436.44660000002</v>
      </c>
      <c r="P49" t="s">
        <v>139</v>
      </c>
    </row>
    <row r="50" spans="2:16" outlineLevel="1" x14ac:dyDescent="0.15">
      <c r="B50" s="90"/>
      <c r="C50" s="20" t="s">
        <v>25</v>
      </c>
      <c r="E50" t="s">
        <v>118</v>
      </c>
      <c r="M50" s="19">
        <v>-367.14</v>
      </c>
      <c r="N50" s="19">
        <f t="shared" si="6"/>
        <v>-367.14</v>
      </c>
      <c r="O50" s="38">
        <f t="shared" si="7"/>
        <v>-36871.870199999998</v>
      </c>
      <c r="P50" t="s">
        <v>139</v>
      </c>
    </row>
    <row r="51" spans="2:16" outlineLevel="1" x14ac:dyDescent="0.15">
      <c r="B51" s="90"/>
      <c r="C51" s="42" t="s">
        <v>33</v>
      </c>
      <c r="E51" t="s">
        <v>118</v>
      </c>
      <c r="M51" s="19">
        <v>4503.7700000000004</v>
      </c>
      <c r="N51" s="19">
        <f t="shared" si="6"/>
        <v>4503.7700000000004</v>
      </c>
      <c r="O51" s="38">
        <f t="shared" si="7"/>
        <v>452313.62110000005</v>
      </c>
      <c r="P51" t="s">
        <v>139</v>
      </c>
    </row>
    <row r="52" spans="2:16" outlineLevel="1" x14ac:dyDescent="0.15">
      <c r="B52" s="90"/>
      <c r="C52" s="59" t="s">
        <v>170</v>
      </c>
      <c r="E52" t="s">
        <v>118</v>
      </c>
      <c r="M52" s="19">
        <v>67765.877000000008</v>
      </c>
      <c r="N52" s="19">
        <f t="shared" si="6"/>
        <v>67765.877000000008</v>
      </c>
      <c r="O52" s="38">
        <f t="shared" si="7"/>
        <v>6805727.0271100011</v>
      </c>
      <c r="P52" t="s">
        <v>139</v>
      </c>
    </row>
    <row r="53" spans="2:16" outlineLevel="1" x14ac:dyDescent="0.15">
      <c r="B53" s="90"/>
      <c r="C53" s="50" t="s">
        <v>27</v>
      </c>
      <c r="E53" t="s">
        <v>118</v>
      </c>
      <c r="M53" s="19">
        <v>6988.19</v>
      </c>
      <c r="N53" s="19">
        <f t="shared" si="6"/>
        <v>6988.19</v>
      </c>
      <c r="O53" s="38">
        <f t="shared" si="7"/>
        <v>701823.92170000006</v>
      </c>
      <c r="P53" t="s">
        <v>139</v>
      </c>
    </row>
    <row r="54" spans="2:16" outlineLevel="1" x14ac:dyDescent="0.15">
      <c r="B54" s="90"/>
      <c r="C54" s="43" t="s">
        <v>58</v>
      </c>
      <c r="E54" t="s">
        <v>118</v>
      </c>
      <c r="M54" s="19">
        <v>871.23</v>
      </c>
      <c r="N54" s="19">
        <f t="shared" si="6"/>
        <v>871.23</v>
      </c>
      <c r="O54" s="38">
        <f t="shared" si="7"/>
        <v>87497.628900000011</v>
      </c>
      <c r="P54" t="s">
        <v>139</v>
      </c>
    </row>
    <row r="55" spans="2:16" outlineLevel="1" x14ac:dyDescent="0.15">
      <c r="B55" s="90"/>
      <c r="C55" s="42" t="s">
        <v>0</v>
      </c>
      <c r="E55" t="s">
        <v>118</v>
      </c>
      <c r="M55" s="19">
        <v>3242.01</v>
      </c>
      <c r="N55" s="19">
        <f t="shared" si="6"/>
        <v>3242.01</v>
      </c>
      <c r="O55" s="38">
        <f t="shared" si="7"/>
        <v>325595.06430000003</v>
      </c>
      <c r="P55" t="s">
        <v>139</v>
      </c>
    </row>
    <row r="56" spans="2:16" outlineLevel="1" x14ac:dyDescent="0.15">
      <c r="B56" s="90" t="s">
        <v>162</v>
      </c>
      <c r="C56" s="42" t="s">
        <v>19</v>
      </c>
      <c r="E56" t="s">
        <v>118</v>
      </c>
      <c r="M56" s="19">
        <v>1793.8899999999999</v>
      </c>
      <c r="N56" s="19">
        <f t="shared" si="6"/>
        <v>1793.8899999999999</v>
      </c>
      <c r="O56" s="38">
        <f t="shared" si="7"/>
        <v>180160.37270000001</v>
      </c>
      <c r="P56" t="s">
        <v>139</v>
      </c>
    </row>
    <row r="57" spans="2:16" outlineLevel="1" x14ac:dyDescent="0.15">
      <c r="B57" s="90"/>
      <c r="C57" s="42" t="s">
        <v>12</v>
      </c>
      <c r="E57" t="s">
        <v>118</v>
      </c>
      <c r="M57" s="19">
        <v>2742.46</v>
      </c>
      <c r="N57" s="19">
        <f t="shared" si="6"/>
        <v>2742.46</v>
      </c>
      <c r="O57" s="38">
        <f t="shared" si="7"/>
        <v>275425.25780000002</v>
      </c>
      <c r="P57" t="s">
        <v>139</v>
      </c>
    </row>
    <row r="58" spans="2:16" outlineLevel="1" x14ac:dyDescent="0.15">
      <c r="B58" s="90"/>
      <c r="C58" s="42" t="s">
        <v>20</v>
      </c>
      <c r="E58" t="s">
        <v>118</v>
      </c>
      <c r="M58" s="19">
        <v>1802.08</v>
      </c>
      <c r="N58" s="19">
        <f t="shared" si="6"/>
        <v>1802.08</v>
      </c>
      <c r="O58" s="38">
        <f t="shared" si="7"/>
        <v>180982.89440000002</v>
      </c>
      <c r="P58" t="s">
        <v>139</v>
      </c>
    </row>
    <row r="59" spans="2:16" outlineLevel="1" x14ac:dyDescent="0.15">
      <c r="B59" s="90"/>
      <c r="C59" s="42" t="s">
        <v>21</v>
      </c>
      <c r="E59" t="s">
        <v>118</v>
      </c>
      <c r="M59" s="19">
        <v>953.41000000000008</v>
      </c>
      <c r="N59" s="19">
        <f t="shared" si="6"/>
        <v>953.41000000000008</v>
      </c>
      <c r="O59" s="38">
        <f t="shared" si="7"/>
        <v>95750.966300000015</v>
      </c>
      <c r="P59" t="s">
        <v>139</v>
      </c>
    </row>
    <row r="60" spans="2:16" outlineLevel="1" x14ac:dyDescent="0.15">
      <c r="B60" s="90"/>
      <c r="C60" s="44" t="s">
        <v>22</v>
      </c>
      <c r="E60" t="s">
        <v>118</v>
      </c>
      <c r="M60" s="19">
        <v>575.1</v>
      </c>
      <c r="N60" s="19">
        <f t="shared" si="6"/>
        <v>575.1</v>
      </c>
      <c r="O60" s="38">
        <f t="shared" si="7"/>
        <v>57757.293000000005</v>
      </c>
      <c r="P60" t="s">
        <v>139</v>
      </c>
    </row>
    <row r="61" spans="2:16" outlineLevel="1" x14ac:dyDescent="0.15">
      <c r="B61" s="90" t="s">
        <v>29</v>
      </c>
      <c r="C61" s="42" t="s">
        <v>1</v>
      </c>
      <c r="E61" t="s">
        <v>118</v>
      </c>
      <c r="M61" s="19">
        <v>4.9399999999999995</v>
      </c>
      <c r="N61" s="19">
        <f t="shared" si="6"/>
        <v>4.9399999999999995</v>
      </c>
      <c r="O61" s="38">
        <f t="shared" si="7"/>
        <v>496.12419999999997</v>
      </c>
      <c r="P61" t="s">
        <v>139</v>
      </c>
    </row>
    <row r="62" spans="2:16" outlineLevel="1" x14ac:dyDescent="0.15">
      <c r="B62" s="90"/>
      <c r="C62" s="42" t="s">
        <v>3</v>
      </c>
      <c r="E62" t="s">
        <v>118</v>
      </c>
      <c r="M62" s="19">
        <v>17.2</v>
      </c>
      <c r="N62" s="19">
        <f t="shared" si="6"/>
        <v>17.2</v>
      </c>
      <c r="O62" s="38">
        <f t="shared" si="7"/>
        <v>1727.396</v>
      </c>
      <c r="P62" t="s">
        <v>139</v>
      </c>
    </row>
    <row r="63" spans="2:16" outlineLevel="1" x14ac:dyDescent="0.15">
      <c r="B63" s="90"/>
      <c r="C63" s="42" t="s">
        <v>34</v>
      </c>
      <c r="E63" t="s">
        <v>117</v>
      </c>
      <c r="M63" s="19">
        <v>14544.951939999999</v>
      </c>
      <c r="N63" s="19">
        <f t="shared" si="6"/>
        <v>14544.951939999999</v>
      </c>
      <c r="O63" s="38">
        <f t="shared" si="7"/>
        <v>1460749.5233342</v>
      </c>
      <c r="P63" t="s">
        <v>139</v>
      </c>
    </row>
    <row r="64" spans="2:16" outlineLevel="1" x14ac:dyDescent="0.15">
      <c r="B64" s="89" t="s">
        <v>113</v>
      </c>
      <c r="C64" s="89"/>
    </row>
    <row r="65" spans="2:16" ht="21" outlineLevel="1" x14ac:dyDescent="0.15">
      <c r="B65" s="90" t="s">
        <v>160</v>
      </c>
      <c r="C65" s="45" t="s">
        <v>135</v>
      </c>
      <c r="D65" s="10" t="s">
        <v>114</v>
      </c>
      <c r="E65" t="s">
        <v>117</v>
      </c>
      <c r="F65">
        <v>130</v>
      </c>
      <c r="G65" t="s">
        <v>129</v>
      </c>
      <c r="H65">
        <v>3</v>
      </c>
      <c r="I65" t="s">
        <v>138</v>
      </c>
      <c r="K65" s="15">
        <v>118141.4</v>
      </c>
      <c r="L65" s="17">
        <v>70884.84</v>
      </c>
      <c r="M65" s="36" t="s">
        <v>35</v>
      </c>
      <c r="N65" s="19">
        <f t="shared" si="6"/>
        <v>70884.84</v>
      </c>
      <c r="O65" s="38">
        <f>N65*$D$38</f>
        <v>7118964.4812000003</v>
      </c>
      <c r="P65" t="s">
        <v>146</v>
      </c>
    </row>
    <row r="66" spans="2:16" ht="21" outlineLevel="1" x14ac:dyDescent="0.15">
      <c r="B66" s="90"/>
      <c r="C66" s="45" t="s">
        <v>136</v>
      </c>
      <c r="D66" s="10" t="s">
        <v>115</v>
      </c>
      <c r="E66" t="s">
        <v>117</v>
      </c>
      <c r="F66">
        <v>45</v>
      </c>
      <c r="G66" t="s">
        <v>129</v>
      </c>
      <c r="H66">
        <v>1</v>
      </c>
      <c r="I66" t="s">
        <v>138</v>
      </c>
      <c r="K66" s="15">
        <v>39826.800000000003</v>
      </c>
      <c r="L66" s="17">
        <v>7965.3600000000006</v>
      </c>
      <c r="M66" s="36" t="s">
        <v>35</v>
      </c>
      <c r="N66" s="19">
        <f t="shared" si="6"/>
        <v>7965.3600000000006</v>
      </c>
      <c r="O66" s="38">
        <f t="shared" ref="O66:O125" si="8">N66*$D$38</f>
        <v>799961.10480000009</v>
      </c>
      <c r="P66" t="s">
        <v>146</v>
      </c>
    </row>
    <row r="67" spans="2:16" ht="21" outlineLevel="1" x14ac:dyDescent="0.15">
      <c r="B67" s="90"/>
      <c r="C67" s="46" t="s">
        <v>137</v>
      </c>
      <c r="D67" s="10" t="s">
        <v>116</v>
      </c>
      <c r="E67" t="s">
        <v>117</v>
      </c>
      <c r="L67" s="15">
        <v>14319.054219310874</v>
      </c>
      <c r="M67" s="36" t="s">
        <v>35</v>
      </c>
      <c r="N67" s="19">
        <f t="shared" si="6"/>
        <v>14319.054219310874</v>
      </c>
      <c r="O67" s="38">
        <f t="shared" si="8"/>
        <v>1438062.6152453911</v>
      </c>
      <c r="P67" t="s">
        <v>146</v>
      </c>
    </row>
    <row r="68" spans="2:16" outlineLevel="1" x14ac:dyDescent="0.15">
      <c r="B68" s="89" t="s">
        <v>119</v>
      </c>
      <c r="C68" s="89"/>
      <c r="N68" s="19">
        <f t="shared" si="6"/>
        <v>0</v>
      </c>
    </row>
    <row r="69" spans="2:16" outlineLevel="1" x14ac:dyDescent="0.15">
      <c r="B69" s="47" t="s">
        <v>159</v>
      </c>
      <c r="C69" s="45" t="s">
        <v>6</v>
      </c>
      <c r="E69" t="s">
        <v>122</v>
      </c>
      <c r="M69" s="19">
        <v>36.97</v>
      </c>
      <c r="N69" s="19">
        <f t="shared" si="6"/>
        <v>36.97</v>
      </c>
      <c r="O69" s="38">
        <f t="shared" si="8"/>
        <v>3712.8971000000001</v>
      </c>
      <c r="P69" t="s">
        <v>139</v>
      </c>
    </row>
    <row r="70" spans="2:16" outlineLevel="1" x14ac:dyDescent="0.15">
      <c r="B70" s="90" t="s">
        <v>160</v>
      </c>
      <c r="C70" s="45" t="s">
        <v>165</v>
      </c>
      <c r="E70" t="s">
        <v>117</v>
      </c>
      <c r="L70" s="19">
        <f>((9800000*K71)+(2800000*K72))*0.04</f>
        <v>27412</v>
      </c>
      <c r="M70" s="36" t="s">
        <v>35</v>
      </c>
      <c r="N70" s="19">
        <f t="shared" si="6"/>
        <v>27412</v>
      </c>
      <c r="O70" s="38">
        <f t="shared" si="8"/>
        <v>2752987.16</v>
      </c>
      <c r="P70" t="s">
        <v>185</v>
      </c>
    </row>
    <row r="71" spans="2:16" outlineLevel="1" x14ac:dyDescent="0.15">
      <c r="B71" s="90"/>
      <c r="C71" s="45" t="s">
        <v>59</v>
      </c>
      <c r="D71" t="s">
        <v>141</v>
      </c>
      <c r="E71" t="s">
        <v>117</v>
      </c>
      <c r="F71" s="14">
        <v>6418934</v>
      </c>
      <c r="G71" t="s">
        <v>143</v>
      </c>
      <c r="K71" s="15">
        <v>3.85E-2</v>
      </c>
      <c r="L71" s="19">
        <v>247128.959</v>
      </c>
      <c r="M71" s="36" t="s">
        <v>35</v>
      </c>
      <c r="N71" s="19">
        <f t="shared" si="6"/>
        <v>247128.959</v>
      </c>
      <c r="O71" s="38">
        <f t="shared" si="8"/>
        <v>24819161.352370001</v>
      </c>
      <c r="P71" t="s">
        <v>145</v>
      </c>
    </row>
    <row r="72" spans="2:16" outlineLevel="1" x14ac:dyDescent="0.15">
      <c r="B72" s="90"/>
      <c r="C72" s="48" t="s">
        <v>59</v>
      </c>
      <c r="D72" t="s">
        <v>142</v>
      </c>
      <c r="E72" t="s">
        <v>117</v>
      </c>
      <c r="F72" s="14">
        <v>556638</v>
      </c>
      <c r="G72" t="s">
        <v>143</v>
      </c>
      <c r="K72" s="15">
        <v>0.11</v>
      </c>
      <c r="L72" s="19">
        <v>61230.18</v>
      </c>
      <c r="M72" s="36" t="s">
        <v>35</v>
      </c>
      <c r="N72" s="19">
        <f t="shared" si="6"/>
        <v>61230.18</v>
      </c>
      <c r="O72" s="38">
        <f t="shared" si="8"/>
        <v>6149346.9774000002</v>
      </c>
      <c r="P72" t="s">
        <v>145</v>
      </c>
    </row>
    <row r="73" spans="2:16" outlineLevel="1" x14ac:dyDescent="0.15">
      <c r="B73" s="90"/>
      <c r="C73" s="45" t="s">
        <v>60</v>
      </c>
      <c r="E73" t="s">
        <v>122</v>
      </c>
      <c r="M73" s="19">
        <v>3123.4800000000014</v>
      </c>
      <c r="N73" s="19">
        <f t="shared" si="6"/>
        <v>3123.4800000000014</v>
      </c>
      <c r="O73" s="38">
        <f t="shared" si="8"/>
        <v>313691.09640000015</v>
      </c>
      <c r="P73" t="s">
        <v>139</v>
      </c>
    </row>
    <row r="74" spans="2:16" outlineLevel="1" x14ac:dyDescent="0.15">
      <c r="B74" s="90"/>
      <c r="C74" s="49" t="s">
        <v>61</v>
      </c>
      <c r="E74" t="s">
        <v>122</v>
      </c>
      <c r="M74" s="19">
        <v>179.14</v>
      </c>
      <c r="N74" s="19">
        <f t="shared" si="6"/>
        <v>179.14</v>
      </c>
      <c r="O74" s="38">
        <f t="shared" si="8"/>
        <v>17991.030200000001</v>
      </c>
      <c r="P74" t="s">
        <v>139</v>
      </c>
    </row>
    <row r="75" spans="2:16" outlineLevel="1" x14ac:dyDescent="0.15">
      <c r="B75" s="90"/>
      <c r="C75" s="21" t="s">
        <v>90</v>
      </c>
      <c r="E75" t="s">
        <v>122</v>
      </c>
      <c r="M75" s="19">
        <v>2345.27</v>
      </c>
      <c r="N75" s="19">
        <f t="shared" si="6"/>
        <v>2345.27</v>
      </c>
      <c r="O75" s="38">
        <f t="shared" si="8"/>
        <v>235535.46610000002</v>
      </c>
      <c r="P75" t="s">
        <v>139</v>
      </c>
    </row>
    <row r="76" spans="2:16" outlineLevel="1" x14ac:dyDescent="0.15">
      <c r="B76" s="90"/>
      <c r="C76" s="20" t="s">
        <v>91</v>
      </c>
      <c r="E76" t="s">
        <v>122</v>
      </c>
      <c r="M76" s="19">
        <v>1579.1799999999998</v>
      </c>
      <c r="N76" s="19">
        <f t="shared" si="6"/>
        <v>1579.1799999999998</v>
      </c>
      <c r="O76" s="38">
        <f t="shared" si="8"/>
        <v>158597.04739999998</v>
      </c>
      <c r="P76" t="s">
        <v>139</v>
      </c>
    </row>
    <row r="77" spans="2:16" outlineLevel="1" x14ac:dyDescent="0.15">
      <c r="B77" s="90"/>
      <c r="C77" s="50" t="s">
        <v>27</v>
      </c>
      <c r="E77" t="s">
        <v>122</v>
      </c>
      <c r="M77" s="19">
        <v>-519.54</v>
      </c>
      <c r="N77" s="19">
        <f t="shared" si="6"/>
        <v>-519.54</v>
      </c>
      <c r="O77" s="38">
        <f t="shared" si="8"/>
        <v>-52177.402199999997</v>
      </c>
      <c r="P77" t="s">
        <v>139</v>
      </c>
    </row>
    <row r="78" spans="2:16" outlineLevel="1" x14ac:dyDescent="0.15">
      <c r="B78" s="90"/>
      <c r="C78" s="50" t="s">
        <v>15</v>
      </c>
      <c r="E78" t="s">
        <v>122</v>
      </c>
      <c r="M78" s="19">
        <v>354.65</v>
      </c>
      <c r="N78" s="19">
        <f t="shared" si="6"/>
        <v>354.65</v>
      </c>
      <c r="O78" s="38">
        <f t="shared" si="8"/>
        <v>35617.499499999998</v>
      </c>
      <c r="P78" t="s">
        <v>139</v>
      </c>
    </row>
    <row r="79" spans="2:16" outlineLevel="1" x14ac:dyDescent="0.15">
      <c r="B79" s="47" t="s">
        <v>162</v>
      </c>
      <c r="C79" s="21" t="s">
        <v>21</v>
      </c>
      <c r="E79" t="s">
        <v>122</v>
      </c>
      <c r="M79" s="19">
        <v>128.19999999999999</v>
      </c>
      <c r="N79" s="19">
        <f t="shared" si="6"/>
        <v>128.19999999999999</v>
      </c>
      <c r="O79" s="38">
        <f t="shared" si="8"/>
        <v>12875.126</v>
      </c>
      <c r="P79" t="s">
        <v>139</v>
      </c>
    </row>
    <row r="80" spans="2:16" outlineLevel="1" x14ac:dyDescent="0.15">
      <c r="B80" s="90" t="s">
        <v>29</v>
      </c>
      <c r="C80" s="50" t="s">
        <v>1</v>
      </c>
      <c r="E80" t="s">
        <v>122</v>
      </c>
      <c r="M80" s="19">
        <v>190.38</v>
      </c>
      <c r="N80" s="19">
        <f t="shared" si="6"/>
        <v>190.38</v>
      </c>
      <c r="O80" s="38">
        <f t="shared" si="8"/>
        <v>19119.863400000002</v>
      </c>
      <c r="P80" t="s">
        <v>139</v>
      </c>
    </row>
    <row r="81" spans="2:16" outlineLevel="1" x14ac:dyDescent="0.15">
      <c r="B81" s="90"/>
      <c r="C81" s="50" t="s">
        <v>126</v>
      </c>
      <c r="E81" t="s">
        <v>117</v>
      </c>
      <c r="M81" s="19">
        <v>1277.4721</v>
      </c>
      <c r="N81" s="19">
        <f t="shared" si="6"/>
        <v>1277.4721</v>
      </c>
      <c r="O81" s="38">
        <f t="shared" si="8"/>
        <v>128296.52300300001</v>
      </c>
      <c r="P81" t="s">
        <v>139</v>
      </c>
    </row>
    <row r="82" spans="2:16" outlineLevel="1" x14ac:dyDescent="0.15">
      <c r="B82" s="89" t="s">
        <v>120</v>
      </c>
      <c r="C82" s="89"/>
    </row>
    <row r="83" spans="2:16" outlineLevel="1" x14ac:dyDescent="0.15">
      <c r="B83" s="90" t="s">
        <v>159</v>
      </c>
      <c r="C83" s="51" t="s">
        <v>5</v>
      </c>
      <c r="E83" t="s">
        <v>122</v>
      </c>
      <c r="M83" s="27">
        <v>889.58999999999992</v>
      </c>
      <c r="N83" s="19">
        <f t="shared" si="6"/>
        <v>889.58999999999992</v>
      </c>
      <c r="O83" s="38">
        <f t="shared" si="8"/>
        <v>89341.523699999991</v>
      </c>
      <c r="P83" t="s">
        <v>139</v>
      </c>
    </row>
    <row r="84" spans="2:16" outlineLevel="1" x14ac:dyDescent="0.15">
      <c r="B84" s="90"/>
      <c r="C84" s="45" t="s">
        <v>14</v>
      </c>
      <c r="E84" t="s">
        <v>122</v>
      </c>
      <c r="M84" s="27">
        <v>2465.3599999999997</v>
      </c>
      <c r="N84" s="19">
        <f t="shared" si="6"/>
        <v>2465.3599999999997</v>
      </c>
      <c r="O84" s="38">
        <f t="shared" si="8"/>
        <v>247596.10479999997</v>
      </c>
      <c r="P84" t="s">
        <v>139</v>
      </c>
    </row>
    <row r="85" spans="2:16" outlineLevel="1" x14ac:dyDescent="0.15">
      <c r="B85" s="90" t="s">
        <v>160</v>
      </c>
      <c r="C85" s="51" t="s">
        <v>63</v>
      </c>
      <c r="E85" t="s">
        <v>122</v>
      </c>
      <c r="M85" s="27">
        <v>36603.71</v>
      </c>
      <c r="N85" s="19">
        <f t="shared" si="6"/>
        <v>36603.71</v>
      </c>
      <c r="O85" s="38">
        <f t="shared" si="8"/>
        <v>3676110.5953000002</v>
      </c>
      <c r="P85" t="s">
        <v>139</v>
      </c>
    </row>
    <row r="86" spans="2:16" outlineLevel="1" x14ac:dyDescent="0.15">
      <c r="B86" s="90"/>
      <c r="C86" s="51" t="s">
        <v>64</v>
      </c>
      <c r="E86" t="s">
        <v>122</v>
      </c>
      <c r="M86" s="27">
        <v>6300.9699999999993</v>
      </c>
      <c r="N86" s="19">
        <f t="shared" si="6"/>
        <v>6300.9699999999993</v>
      </c>
      <c r="O86" s="38">
        <f t="shared" si="8"/>
        <v>632806.41709999996</v>
      </c>
      <c r="P86" t="s">
        <v>139</v>
      </c>
    </row>
    <row r="87" spans="2:16" outlineLevel="1" x14ac:dyDescent="0.15">
      <c r="B87" s="90"/>
      <c r="C87" s="51" t="s">
        <v>65</v>
      </c>
      <c r="E87" t="s">
        <v>122</v>
      </c>
      <c r="M87" s="27">
        <v>1321.4899999999998</v>
      </c>
      <c r="N87" s="19">
        <f t="shared" si="6"/>
        <v>1321.4899999999998</v>
      </c>
      <c r="O87" s="38">
        <f t="shared" si="8"/>
        <v>132717.24069999999</v>
      </c>
      <c r="P87" t="s">
        <v>139</v>
      </c>
    </row>
    <row r="88" spans="2:16" outlineLevel="1" x14ac:dyDescent="0.15">
      <c r="B88" s="90"/>
      <c r="C88" s="51" t="s">
        <v>66</v>
      </c>
      <c r="E88" t="s">
        <v>122</v>
      </c>
      <c r="M88" s="27">
        <v>616.54</v>
      </c>
      <c r="N88" s="19">
        <f t="shared" si="6"/>
        <v>616.54</v>
      </c>
      <c r="O88" s="38">
        <f t="shared" si="8"/>
        <v>61919.112200000003</v>
      </c>
      <c r="P88" t="s">
        <v>139</v>
      </c>
    </row>
    <row r="89" spans="2:16" outlineLevel="1" x14ac:dyDescent="0.15">
      <c r="B89" s="90"/>
      <c r="C89" s="51" t="s">
        <v>67</v>
      </c>
      <c r="E89" t="s">
        <v>122</v>
      </c>
      <c r="M89" s="27">
        <v>700.65</v>
      </c>
      <c r="N89" s="19">
        <f t="shared" si="6"/>
        <v>700.65</v>
      </c>
      <c r="O89" s="38">
        <f t="shared" si="8"/>
        <v>70366.279500000004</v>
      </c>
      <c r="P89" t="s">
        <v>139</v>
      </c>
    </row>
    <row r="90" spans="2:16" outlineLevel="1" x14ac:dyDescent="0.15">
      <c r="B90" s="90"/>
      <c r="C90" s="25" t="s">
        <v>62</v>
      </c>
      <c r="E90" t="s">
        <v>122</v>
      </c>
      <c r="M90" s="27">
        <v>52.679999999999993</v>
      </c>
      <c r="N90" s="19">
        <f t="shared" si="6"/>
        <v>52.679999999999993</v>
      </c>
      <c r="O90" s="38">
        <f t="shared" si="8"/>
        <v>5290.6523999999999</v>
      </c>
      <c r="P90" t="s">
        <v>139</v>
      </c>
    </row>
    <row r="91" spans="2:16" outlineLevel="1" x14ac:dyDescent="0.15">
      <c r="B91" s="90"/>
      <c r="C91" s="51" t="s">
        <v>47</v>
      </c>
      <c r="E91" t="s">
        <v>122</v>
      </c>
      <c r="M91" s="27">
        <v>11502.72</v>
      </c>
      <c r="N91" s="19">
        <f t="shared" si="6"/>
        <v>11502.72</v>
      </c>
      <c r="O91" s="38">
        <f t="shared" si="8"/>
        <v>1155218.1695999999</v>
      </c>
      <c r="P91" t="s">
        <v>139</v>
      </c>
    </row>
    <row r="92" spans="2:16" outlineLevel="1" x14ac:dyDescent="0.15">
      <c r="B92" s="90"/>
      <c r="C92" s="51" t="s">
        <v>36</v>
      </c>
      <c r="E92" t="s">
        <v>122</v>
      </c>
      <c r="M92" s="27">
        <v>15146.839999999998</v>
      </c>
      <c r="N92" s="19">
        <f t="shared" si="6"/>
        <v>15146.839999999998</v>
      </c>
      <c r="O92" s="38">
        <f t="shared" si="8"/>
        <v>1521197.1412</v>
      </c>
      <c r="P92" t="s">
        <v>139</v>
      </c>
    </row>
    <row r="93" spans="2:16" outlineLevel="1" x14ac:dyDescent="0.15">
      <c r="B93" s="90"/>
      <c r="C93" s="51" t="s">
        <v>37</v>
      </c>
      <c r="E93" t="s">
        <v>122</v>
      </c>
      <c r="M93" s="27">
        <v>8559.84</v>
      </c>
      <c r="N93" s="19">
        <f t="shared" si="6"/>
        <v>8559.84</v>
      </c>
      <c r="O93" s="38">
        <f t="shared" si="8"/>
        <v>859664.73120000004</v>
      </c>
      <c r="P93" t="s">
        <v>139</v>
      </c>
    </row>
    <row r="94" spans="2:16" outlineLevel="1" x14ac:dyDescent="0.15">
      <c r="B94" s="90"/>
      <c r="C94" s="51" t="s">
        <v>38</v>
      </c>
      <c r="E94" t="s">
        <v>122</v>
      </c>
      <c r="M94" s="27">
        <v>1360.1999999999998</v>
      </c>
      <c r="N94" s="19">
        <f t="shared" si="6"/>
        <v>1360.1999999999998</v>
      </c>
      <c r="O94" s="38">
        <f t="shared" si="8"/>
        <v>136604.886</v>
      </c>
      <c r="P94" t="s">
        <v>139</v>
      </c>
    </row>
    <row r="95" spans="2:16" outlineLevel="1" x14ac:dyDescent="0.15">
      <c r="B95" s="90"/>
      <c r="C95" s="51" t="s">
        <v>39</v>
      </c>
      <c r="E95" t="s">
        <v>122</v>
      </c>
      <c r="M95" s="27">
        <v>71.510000000000005</v>
      </c>
      <c r="N95" s="19">
        <f t="shared" si="6"/>
        <v>71.510000000000005</v>
      </c>
      <c r="O95" s="38">
        <f t="shared" si="8"/>
        <v>7181.7493000000013</v>
      </c>
      <c r="P95" t="s">
        <v>139</v>
      </c>
    </row>
    <row r="96" spans="2:16" outlineLevel="1" x14ac:dyDescent="0.15">
      <c r="B96" s="90"/>
      <c r="C96" s="51" t="s">
        <v>40</v>
      </c>
      <c r="E96" t="s">
        <v>122</v>
      </c>
      <c r="M96" s="27">
        <v>120.91</v>
      </c>
      <c r="N96" s="19">
        <f t="shared" si="6"/>
        <v>120.91</v>
      </c>
      <c r="O96" s="38">
        <f t="shared" si="8"/>
        <v>12142.9913</v>
      </c>
      <c r="P96" t="s">
        <v>139</v>
      </c>
    </row>
    <row r="97" spans="2:16" outlineLevel="1" x14ac:dyDescent="0.15">
      <c r="B97" s="90"/>
      <c r="C97" s="51" t="s">
        <v>68</v>
      </c>
      <c r="E97" t="s">
        <v>122</v>
      </c>
      <c r="M97" s="27">
        <v>106.72</v>
      </c>
      <c r="N97" s="19">
        <f t="shared" si="6"/>
        <v>106.72</v>
      </c>
      <c r="O97" s="38">
        <f t="shared" si="8"/>
        <v>10717.8896</v>
      </c>
      <c r="P97" t="s">
        <v>139</v>
      </c>
    </row>
    <row r="98" spans="2:16" outlineLevel="1" x14ac:dyDescent="0.15">
      <c r="B98" s="90"/>
      <c r="C98" s="51" t="s">
        <v>69</v>
      </c>
      <c r="E98" t="s">
        <v>122</v>
      </c>
      <c r="M98" s="27">
        <v>83843.499999999971</v>
      </c>
      <c r="N98" s="19">
        <f t="shared" si="6"/>
        <v>83843.499999999971</v>
      </c>
      <c r="O98" s="38">
        <f t="shared" si="8"/>
        <v>8420402.7049999982</v>
      </c>
      <c r="P98" t="s">
        <v>139</v>
      </c>
    </row>
    <row r="99" spans="2:16" outlineLevel="1" x14ac:dyDescent="0.15">
      <c r="B99" s="90"/>
      <c r="C99" s="51" t="s">
        <v>70</v>
      </c>
      <c r="E99" t="s">
        <v>122</v>
      </c>
      <c r="M99" s="27">
        <v>35820.460000000006</v>
      </c>
      <c r="N99" s="19">
        <f t="shared" si="6"/>
        <v>35820.460000000006</v>
      </c>
      <c r="O99" s="38">
        <f t="shared" si="8"/>
        <v>3597448.7978000008</v>
      </c>
      <c r="P99" t="s">
        <v>139</v>
      </c>
    </row>
    <row r="100" spans="2:16" outlineLevel="1" x14ac:dyDescent="0.15">
      <c r="B100" s="90"/>
      <c r="C100" s="50" t="s">
        <v>78</v>
      </c>
      <c r="E100" t="s">
        <v>122</v>
      </c>
      <c r="M100" s="27">
        <v>511.53999999999996</v>
      </c>
      <c r="N100" s="19">
        <f t="shared" si="6"/>
        <v>511.53999999999996</v>
      </c>
      <c r="O100" s="38">
        <f t="shared" si="8"/>
        <v>51373.962200000002</v>
      </c>
      <c r="P100" t="s">
        <v>139</v>
      </c>
    </row>
    <row r="101" spans="2:16" outlineLevel="1" x14ac:dyDescent="0.15">
      <c r="B101" s="90"/>
      <c r="C101" s="25" t="s">
        <v>81</v>
      </c>
      <c r="E101" t="s">
        <v>122</v>
      </c>
      <c r="M101" s="27">
        <v>216.15</v>
      </c>
      <c r="N101" s="19">
        <f t="shared" si="6"/>
        <v>216.15</v>
      </c>
      <c r="O101" s="38">
        <f t="shared" si="8"/>
        <v>21707.944500000001</v>
      </c>
      <c r="P101" t="s">
        <v>139</v>
      </c>
    </row>
    <row r="102" spans="2:16" outlineLevel="1" x14ac:dyDescent="0.15">
      <c r="B102" s="90"/>
      <c r="C102" s="50" t="s">
        <v>80</v>
      </c>
      <c r="E102" t="s">
        <v>122</v>
      </c>
      <c r="M102" s="27">
        <v>123.13</v>
      </c>
      <c r="N102" s="19">
        <f t="shared" si="6"/>
        <v>123.13</v>
      </c>
      <c r="O102" s="38">
        <f t="shared" si="8"/>
        <v>12365.945900000001</v>
      </c>
      <c r="P102" t="s">
        <v>139</v>
      </c>
    </row>
    <row r="103" spans="2:16" outlineLevel="1" x14ac:dyDescent="0.15">
      <c r="B103" s="90"/>
      <c r="C103" s="50" t="s">
        <v>85</v>
      </c>
      <c r="E103" t="s">
        <v>122</v>
      </c>
      <c r="M103" s="27">
        <v>13601.880000000001</v>
      </c>
      <c r="N103" s="19">
        <f t="shared" si="6"/>
        <v>13601.880000000001</v>
      </c>
      <c r="O103" s="38">
        <f t="shared" si="8"/>
        <v>1366036.8084000002</v>
      </c>
      <c r="P103" t="s">
        <v>139</v>
      </c>
    </row>
    <row r="104" spans="2:16" outlineLevel="1" x14ac:dyDescent="0.15">
      <c r="B104" s="90"/>
      <c r="C104" s="50" t="s">
        <v>83</v>
      </c>
      <c r="E104" t="s">
        <v>122</v>
      </c>
      <c r="M104" s="27">
        <v>36.840000000000003</v>
      </c>
      <c r="N104" s="19">
        <f t="shared" si="6"/>
        <v>36.840000000000003</v>
      </c>
      <c r="O104" s="38">
        <f t="shared" si="8"/>
        <v>3699.8412000000008</v>
      </c>
      <c r="P104" t="s">
        <v>139</v>
      </c>
    </row>
    <row r="105" spans="2:16" outlineLevel="1" x14ac:dyDescent="0.15">
      <c r="B105" s="90"/>
      <c r="C105" s="51" t="s">
        <v>71</v>
      </c>
      <c r="E105" t="s">
        <v>122</v>
      </c>
      <c r="M105" s="27">
        <v>507643.56000000006</v>
      </c>
      <c r="N105" s="19">
        <f t="shared" si="6"/>
        <v>507643.56000000006</v>
      </c>
      <c r="O105" s="38">
        <f t="shared" si="8"/>
        <v>50982642.73080001</v>
      </c>
      <c r="P105" t="s">
        <v>139</v>
      </c>
    </row>
    <row r="106" spans="2:16" outlineLevel="1" x14ac:dyDescent="0.15">
      <c r="B106" s="90"/>
      <c r="C106" s="51" t="s">
        <v>72</v>
      </c>
      <c r="E106" t="s">
        <v>122</v>
      </c>
      <c r="M106" s="27">
        <v>66177.190000000017</v>
      </c>
      <c r="N106" s="19">
        <f t="shared" si="6"/>
        <v>66177.190000000017</v>
      </c>
      <c r="O106" s="38">
        <f t="shared" si="8"/>
        <v>6646175.1917000022</v>
      </c>
      <c r="P106" t="s">
        <v>139</v>
      </c>
    </row>
    <row r="107" spans="2:16" outlineLevel="1" x14ac:dyDescent="0.15">
      <c r="B107" s="90"/>
      <c r="C107" s="51" t="s">
        <v>73</v>
      </c>
      <c r="E107" t="s">
        <v>122</v>
      </c>
      <c r="M107" s="27">
        <v>4111.1000000000004</v>
      </c>
      <c r="N107" s="19">
        <f t="shared" si="6"/>
        <v>4111.1000000000004</v>
      </c>
      <c r="O107" s="38">
        <f t="shared" si="8"/>
        <v>412877.77300000004</v>
      </c>
      <c r="P107" t="s">
        <v>139</v>
      </c>
    </row>
    <row r="108" spans="2:16" outlineLevel="1" x14ac:dyDescent="0.15">
      <c r="B108" s="90"/>
      <c r="C108" s="25" t="s">
        <v>74</v>
      </c>
      <c r="E108" t="s">
        <v>122</v>
      </c>
      <c r="M108" s="27">
        <v>9.86</v>
      </c>
      <c r="N108" s="19">
        <f t="shared" si="6"/>
        <v>9.86</v>
      </c>
      <c r="O108" s="38">
        <f t="shared" si="8"/>
        <v>990.23980000000006</v>
      </c>
      <c r="P108" t="s">
        <v>139</v>
      </c>
    </row>
    <row r="109" spans="2:16" outlineLevel="1" x14ac:dyDescent="0.15">
      <c r="B109" s="90"/>
      <c r="C109" s="51" t="s">
        <v>75</v>
      </c>
      <c r="E109" t="s">
        <v>122</v>
      </c>
      <c r="M109" s="27">
        <v>46535.670000000013</v>
      </c>
      <c r="N109" s="19">
        <f t="shared" si="6"/>
        <v>46535.670000000013</v>
      </c>
      <c r="O109" s="38">
        <f t="shared" si="8"/>
        <v>4673577.3381000012</v>
      </c>
      <c r="P109" t="s">
        <v>139</v>
      </c>
    </row>
    <row r="110" spans="2:16" outlineLevel="1" x14ac:dyDescent="0.15">
      <c r="B110" s="90"/>
      <c r="C110" s="51" t="s">
        <v>76</v>
      </c>
      <c r="E110" t="s">
        <v>122</v>
      </c>
      <c r="M110" s="27">
        <v>57971.549999999996</v>
      </c>
      <c r="N110" s="19">
        <f t="shared" ref="N110:N173" si="9">SUM(L110:M110)</f>
        <v>57971.549999999996</v>
      </c>
      <c r="O110" s="38">
        <f t="shared" si="8"/>
        <v>5822082.7664999999</v>
      </c>
      <c r="P110" t="s">
        <v>139</v>
      </c>
    </row>
    <row r="111" spans="2:16" outlineLevel="1" x14ac:dyDescent="0.15">
      <c r="B111" s="90"/>
      <c r="C111" s="25" t="s">
        <v>79</v>
      </c>
      <c r="E111" t="s">
        <v>122</v>
      </c>
      <c r="M111" s="27">
        <v>19.71</v>
      </c>
      <c r="N111" s="19">
        <f t="shared" si="9"/>
        <v>19.71</v>
      </c>
      <c r="O111" s="38">
        <f t="shared" si="8"/>
        <v>1979.4753000000003</v>
      </c>
      <c r="P111" t="s">
        <v>139</v>
      </c>
    </row>
    <row r="112" spans="2:16" outlineLevel="1" x14ac:dyDescent="0.15">
      <c r="B112" s="90"/>
      <c r="C112" s="25" t="s">
        <v>82</v>
      </c>
      <c r="E112" t="s">
        <v>122</v>
      </c>
      <c r="M112" s="27">
        <v>4.93</v>
      </c>
      <c r="N112" s="19">
        <f t="shared" si="9"/>
        <v>4.93</v>
      </c>
      <c r="O112" s="38">
        <f t="shared" si="8"/>
        <v>495.11990000000003</v>
      </c>
      <c r="P112" t="s">
        <v>139</v>
      </c>
    </row>
    <row r="113" spans="2:16" outlineLevel="1" x14ac:dyDescent="0.15">
      <c r="B113" s="90"/>
      <c r="C113" s="50" t="s">
        <v>84</v>
      </c>
      <c r="E113" t="s">
        <v>122</v>
      </c>
      <c r="M113" s="27">
        <v>25.88</v>
      </c>
      <c r="N113" s="19">
        <f t="shared" si="9"/>
        <v>25.88</v>
      </c>
      <c r="O113" s="38">
        <f t="shared" si="8"/>
        <v>2599.1284000000001</v>
      </c>
      <c r="P113" t="s">
        <v>139</v>
      </c>
    </row>
    <row r="114" spans="2:16" outlineLevel="1" x14ac:dyDescent="0.15">
      <c r="B114" s="90"/>
      <c r="C114" s="21" t="s">
        <v>86</v>
      </c>
      <c r="E114" t="s">
        <v>122</v>
      </c>
      <c r="M114" s="27">
        <v>2236.92</v>
      </c>
      <c r="N114" s="19">
        <f t="shared" si="9"/>
        <v>2236.92</v>
      </c>
      <c r="O114" s="38">
        <f t="shared" si="8"/>
        <v>224653.87560000003</v>
      </c>
      <c r="P114" t="s">
        <v>139</v>
      </c>
    </row>
    <row r="115" spans="2:16" outlineLevel="1" x14ac:dyDescent="0.15">
      <c r="B115" s="90"/>
      <c r="C115" s="21" t="s">
        <v>43</v>
      </c>
      <c r="E115" t="s">
        <v>122</v>
      </c>
      <c r="M115" s="27">
        <v>1961.7299999999998</v>
      </c>
      <c r="N115" s="19">
        <f t="shared" si="9"/>
        <v>1961.7299999999998</v>
      </c>
      <c r="O115" s="38">
        <f t="shared" si="8"/>
        <v>197016.54389999999</v>
      </c>
      <c r="P115" t="s">
        <v>139</v>
      </c>
    </row>
    <row r="116" spans="2:16" outlineLevel="1" x14ac:dyDescent="0.15">
      <c r="B116" s="90"/>
      <c r="C116" s="48" t="s">
        <v>121</v>
      </c>
      <c r="E116" t="s">
        <v>122</v>
      </c>
      <c r="M116" s="27">
        <v>1058.3399999999999</v>
      </c>
      <c r="N116" s="19">
        <f t="shared" si="9"/>
        <v>1058.3399999999999</v>
      </c>
      <c r="O116" s="38">
        <f t="shared" si="8"/>
        <v>106289.08620000001</v>
      </c>
      <c r="P116" t="s">
        <v>139</v>
      </c>
    </row>
    <row r="117" spans="2:16" outlineLevel="1" x14ac:dyDescent="0.15">
      <c r="B117" s="90"/>
      <c r="C117" s="51" t="s">
        <v>46</v>
      </c>
      <c r="E117" t="s">
        <v>122</v>
      </c>
      <c r="M117" s="27">
        <v>7.3699999999999992</v>
      </c>
      <c r="N117" s="19">
        <f t="shared" si="9"/>
        <v>7.3699999999999992</v>
      </c>
      <c r="O117" s="38">
        <f t="shared" si="8"/>
        <v>740.16909999999996</v>
      </c>
      <c r="P117" t="s">
        <v>139</v>
      </c>
    </row>
    <row r="118" spans="2:16" outlineLevel="1" x14ac:dyDescent="0.15">
      <c r="B118" s="90"/>
      <c r="C118" s="51" t="s">
        <v>25</v>
      </c>
      <c r="E118" t="s">
        <v>122</v>
      </c>
      <c r="M118" s="27">
        <v>-22737.19000000001</v>
      </c>
      <c r="N118" s="19">
        <f t="shared" si="9"/>
        <v>-22737.19000000001</v>
      </c>
      <c r="O118" s="38">
        <f t="shared" si="8"/>
        <v>-2283495.9917000011</v>
      </c>
      <c r="P118" t="s">
        <v>139</v>
      </c>
    </row>
    <row r="119" spans="2:16" outlineLevel="1" x14ac:dyDescent="0.15">
      <c r="B119" s="90"/>
      <c r="C119" s="50" t="s">
        <v>27</v>
      </c>
      <c r="E119" t="s">
        <v>122</v>
      </c>
      <c r="M119" s="27">
        <v>90.03</v>
      </c>
      <c r="N119" s="19">
        <f t="shared" si="9"/>
        <v>90.03</v>
      </c>
      <c r="O119" s="38">
        <f t="shared" si="8"/>
        <v>9041.7129000000004</v>
      </c>
      <c r="P119" t="s">
        <v>139</v>
      </c>
    </row>
    <row r="120" spans="2:16" outlineLevel="1" x14ac:dyDescent="0.15">
      <c r="B120" s="90"/>
      <c r="C120" s="48" t="s">
        <v>33</v>
      </c>
      <c r="E120" t="s">
        <v>122</v>
      </c>
      <c r="M120" s="27">
        <v>717.01</v>
      </c>
      <c r="N120" s="19">
        <f t="shared" si="9"/>
        <v>717.01</v>
      </c>
      <c r="O120" s="38">
        <f t="shared" si="8"/>
        <v>72009.314299999998</v>
      </c>
      <c r="P120" t="s">
        <v>139</v>
      </c>
    </row>
    <row r="121" spans="2:16" outlineLevel="1" x14ac:dyDescent="0.15">
      <c r="B121" s="90"/>
      <c r="C121" s="51" t="s">
        <v>77</v>
      </c>
      <c r="E121" t="s">
        <v>122</v>
      </c>
      <c r="M121" s="27">
        <v>2474.91</v>
      </c>
      <c r="N121" s="19">
        <f t="shared" si="9"/>
        <v>2474.91</v>
      </c>
      <c r="O121" s="38">
        <f t="shared" si="8"/>
        <v>248555.2113</v>
      </c>
      <c r="P121" t="s">
        <v>139</v>
      </c>
    </row>
    <row r="122" spans="2:16" outlineLevel="1" x14ac:dyDescent="0.15">
      <c r="B122" s="90"/>
      <c r="C122" s="51" t="s">
        <v>0</v>
      </c>
      <c r="E122" t="s">
        <v>122</v>
      </c>
      <c r="M122" s="27">
        <v>25534.19</v>
      </c>
      <c r="N122" s="19">
        <f t="shared" si="9"/>
        <v>25534.19</v>
      </c>
      <c r="O122" s="38">
        <f t="shared" si="8"/>
        <v>2564398.7017000001</v>
      </c>
      <c r="P122" t="s">
        <v>139</v>
      </c>
    </row>
    <row r="123" spans="2:16" outlineLevel="1" x14ac:dyDescent="0.15">
      <c r="B123" s="90"/>
      <c r="C123" s="48" t="s">
        <v>87</v>
      </c>
      <c r="E123" t="s">
        <v>122</v>
      </c>
      <c r="M123" s="27">
        <v>1617.88</v>
      </c>
      <c r="N123" s="19">
        <f t="shared" si="9"/>
        <v>1617.88</v>
      </c>
      <c r="O123" s="38">
        <f t="shared" si="8"/>
        <v>162483.68840000001</v>
      </c>
      <c r="P123" t="s">
        <v>139</v>
      </c>
    </row>
    <row r="124" spans="2:16" outlineLevel="1" x14ac:dyDescent="0.15">
      <c r="B124" s="90"/>
      <c r="C124" s="51" t="s">
        <v>15</v>
      </c>
      <c r="E124" t="s">
        <v>122</v>
      </c>
      <c r="M124" s="27">
        <v>59.18</v>
      </c>
      <c r="N124" s="19">
        <f t="shared" si="9"/>
        <v>59.18</v>
      </c>
      <c r="O124" s="38">
        <f>N124*$D$38</f>
        <v>5943.4474</v>
      </c>
      <c r="P124" t="s">
        <v>139</v>
      </c>
    </row>
    <row r="125" spans="2:16" ht="21" outlineLevel="1" x14ac:dyDescent="0.15">
      <c r="B125" s="90"/>
      <c r="C125" s="26" t="s">
        <v>48</v>
      </c>
      <c r="E125" t="s">
        <v>122</v>
      </c>
      <c r="M125" s="27">
        <v>4513.1899999999996</v>
      </c>
      <c r="N125" s="19">
        <f t="shared" si="9"/>
        <v>4513.1899999999996</v>
      </c>
      <c r="O125" s="38">
        <f t="shared" si="8"/>
        <v>453259.67170000001</v>
      </c>
      <c r="P125" t="s">
        <v>139</v>
      </c>
    </row>
    <row r="126" spans="2:16" outlineLevel="1" x14ac:dyDescent="0.15">
      <c r="B126" s="90" t="s">
        <v>162</v>
      </c>
      <c r="C126" s="48" t="s">
        <v>19</v>
      </c>
      <c r="E126" t="s">
        <v>122</v>
      </c>
      <c r="M126" s="27">
        <v>344.8</v>
      </c>
      <c r="N126" s="19">
        <f t="shared" si="9"/>
        <v>344.8</v>
      </c>
      <c r="O126" s="38">
        <f t="shared" ref="O126:O181" si="10">N126*$D$38</f>
        <v>34628.264000000003</v>
      </c>
      <c r="P126" t="s">
        <v>139</v>
      </c>
    </row>
    <row r="127" spans="2:16" outlineLevel="1" x14ac:dyDescent="0.15">
      <c r="B127" s="90"/>
      <c r="C127" s="48" t="s">
        <v>12</v>
      </c>
      <c r="E127" t="s">
        <v>122</v>
      </c>
      <c r="M127" s="27">
        <v>1516.37</v>
      </c>
      <c r="N127" s="19">
        <f t="shared" si="9"/>
        <v>1516.37</v>
      </c>
      <c r="O127" s="38">
        <f t="shared" si="10"/>
        <v>152289.03909999999</v>
      </c>
      <c r="P127" t="s">
        <v>139</v>
      </c>
    </row>
    <row r="128" spans="2:16" outlineLevel="1" x14ac:dyDescent="0.15">
      <c r="B128" s="90"/>
      <c r="C128" s="48" t="s">
        <v>20</v>
      </c>
      <c r="E128" t="s">
        <v>122</v>
      </c>
      <c r="M128" s="27">
        <v>619.79</v>
      </c>
      <c r="N128" s="19">
        <f t="shared" si="9"/>
        <v>619.79</v>
      </c>
      <c r="O128" s="38">
        <f t="shared" si="10"/>
        <v>62245.509700000002</v>
      </c>
      <c r="P128" t="s">
        <v>139</v>
      </c>
    </row>
    <row r="129" spans="2:16" outlineLevel="1" x14ac:dyDescent="0.15">
      <c r="B129" s="90"/>
      <c r="C129" s="48" t="s">
        <v>21</v>
      </c>
      <c r="E129" t="s">
        <v>122</v>
      </c>
      <c r="M129" s="27">
        <v>792.42000000000007</v>
      </c>
      <c r="N129" s="19">
        <f t="shared" si="9"/>
        <v>792.42000000000007</v>
      </c>
      <c r="O129" s="38">
        <f t="shared" si="10"/>
        <v>79582.740600000019</v>
      </c>
      <c r="P129" t="s">
        <v>139</v>
      </c>
    </row>
    <row r="130" spans="2:16" outlineLevel="1" x14ac:dyDescent="0.15">
      <c r="B130" s="90"/>
      <c r="C130" s="48" t="s">
        <v>22</v>
      </c>
      <c r="E130" t="s">
        <v>122</v>
      </c>
      <c r="M130" s="27">
        <v>112.72</v>
      </c>
      <c r="N130" s="19">
        <f t="shared" si="9"/>
        <v>112.72</v>
      </c>
      <c r="O130" s="38">
        <f t="shared" si="10"/>
        <v>11320.4696</v>
      </c>
      <c r="P130" t="s">
        <v>139</v>
      </c>
    </row>
    <row r="131" spans="2:16" outlineLevel="1" x14ac:dyDescent="0.15">
      <c r="B131" s="90" t="s">
        <v>29</v>
      </c>
      <c r="C131" s="45" t="s">
        <v>1</v>
      </c>
      <c r="E131" t="s">
        <v>122</v>
      </c>
      <c r="M131" s="27">
        <v>128.06</v>
      </c>
      <c r="N131" s="19">
        <f t="shared" si="9"/>
        <v>128.06</v>
      </c>
      <c r="O131" s="38">
        <f t="shared" si="10"/>
        <v>12861.0658</v>
      </c>
      <c r="P131" t="s">
        <v>139</v>
      </c>
    </row>
    <row r="132" spans="2:16" outlineLevel="1" x14ac:dyDescent="0.15">
      <c r="B132" s="90"/>
      <c r="C132" s="45" t="s">
        <v>34</v>
      </c>
      <c r="E132" t="s">
        <v>117</v>
      </c>
      <c r="M132" s="27">
        <v>155508.21700000018</v>
      </c>
      <c r="N132" s="19">
        <f t="shared" si="9"/>
        <v>155508.21700000018</v>
      </c>
      <c r="O132" s="38">
        <f t="shared" si="10"/>
        <v>15617690.23331002</v>
      </c>
      <c r="P132" t="s">
        <v>139</v>
      </c>
    </row>
    <row r="133" spans="2:16" outlineLevel="1" x14ac:dyDescent="0.15">
      <c r="B133" s="89" t="s">
        <v>123</v>
      </c>
      <c r="C133" s="89"/>
    </row>
    <row r="134" spans="2:16" outlineLevel="1" x14ac:dyDescent="0.15">
      <c r="B134" s="90" t="s">
        <v>159</v>
      </c>
      <c r="C134" s="12" t="s">
        <v>7</v>
      </c>
      <c r="E134" t="s">
        <v>122</v>
      </c>
      <c r="M134" s="27">
        <v>-88.300000000000011</v>
      </c>
      <c r="N134" s="19">
        <f t="shared" si="9"/>
        <v>-88.300000000000011</v>
      </c>
      <c r="O134" s="38">
        <f t="shared" si="10"/>
        <v>-8867.969000000001</v>
      </c>
      <c r="P134" t="s">
        <v>139</v>
      </c>
    </row>
    <row r="135" spans="2:16" outlineLevel="1" x14ac:dyDescent="0.15">
      <c r="B135" s="90"/>
      <c r="C135" s="12" t="s">
        <v>14</v>
      </c>
      <c r="E135" t="s">
        <v>122</v>
      </c>
      <c r="M135" s="27">
        <v>9.86</v>
      </c>
      <c r="N135" s="19">
        <f t="shared" si="9"/>
        <v>9.86</v>
      </c>
      <c r="O135" s="38">
        <f t="shared" si="10"/>
        <v>990.23980000000006</v>
      </c>
      <c r="P135" t="s">
        <v>139</v>
      </c>
    </row>
    <row r="136" spans="2:16" outlineLevel="1" x14ac:dyDescent="0.15">
      <c r="B136" s="90"/>
      <c r="C136" s="12" t="s">
        <v>6</v>
      </c>
      <c r="E136" t="s">
        <v>122</v>
      </c>
      <c r="M136" s="27">
        <v>3342.6300000000006</v>
      </c>
      <c r="N136" s="19">
        <f t="shared" si="9"/>
        <v>3342.6300000000006</v>
      </c>
      <c r="O136" s="38">
        <f t="shared" si="10"/>
        <v>335700.33090000006</v>
      </c>
      <c r="P136" t="s">
        <v>139</v>
      </c>
    </row>
    <row r="137" spans="2:16" outlineLevel="1" x14ac:dyDescent="0.15">
      <c r="B137" s="90" t="s">
        <v>160</v>
      </c>
      <c r="C137" s="20" t="s">
        <v>36</v>
      </c>
      <c r="E137" t="s">
        <v>122</v>
      </c>
      <c r="M137" s="27">
        <v>19693.649999999998</v>
      </c>
      <c r="N137" s="19">
        <f t="shared" si="9"/>
        <v>19693.649999999998</v>
      </c>
      <c r="O137" s="38">
        <f t="shared" si="10"/>
        <v>1977833.2694999999</v>
      </c>
      <c r="P137" t="s">
        <v>139</v>
      </c>
    </row>
    <row r="138" spans="2:16" outlineLevel="1" x14ac:dyDescent="0.15">
      <c r="B138" s="90"/>
      <c r="C138" s="20" t="s">
        <v>37</v>
      </c>
      <c r="E138" t="s">
        <v>122</v>
      </c>
      <c r="M138" s="27">
        <v>16575.64</v>
      </c>
      <c r="N138" s="19">
        <f t="shared" si="9"/>
        <v>16575.64</v>
      </c>
      <c r="O138" s="38">
        <f t="shared" si="10"/>
        <v>1664691.5252</v>
      </c>
      <c r="P138" t="s">
        <v>139</v>
      </c>
    </row>
    <row r="139" spans="2:16" outlineLevel="1" x14ac:dyDescent="0.15">
      <c r="B139" s="90"/>
      <c r="C139" s="11" t="s">
        <v>53</v>
      </c>
      <c r="E139" t="s">
        <v>122</v>
      </c>
      <c r="M139" s="27">
        <v>908.68</v>
      </c>
      <c r="N139" s="19">
        <f t="shared" si="9"/>
        <v>908.68</v>
      </c>
      <c r="O139" s="38">
        <f t="shared" si="10"/>
        <v>91258.732400000008</v>
      </c>
      <c r="P139" t="s">
        <v>139</v>
      </c>
    </row>
    <row r="140" spans="2:16" outlineLevel="1" x14ac:dyDescent="0.15">
      <c r="B140" s="90"/>
      <c r="C140" s="20" t="s">
        <v>39</v>
      </c>
      <c r="E140" t="s">
        <v>122</v>
      </c>
      <c r="M140" s="27">
        <v>2304.4299999999998</v>
      </c>
      <c r="N140" s="19">
        <f t="shared" si="9"/>
        <v>2304.4299999999998</v>
      </c>
      <c r="O140" s="38">
        <f t="shared" si="10"/>
        <v>231433.90489999999</v>
      </c>
      <c r="P140" t="s">
        <v>139</v>
      </c>
    </row>
    <row r="141" spans="2:16" outlineLevel="1" x14ac:dyDescent="0.15">
      <c r="B141" s="90"/>
      <c r="C141" s="21" t="s">
        <v>52</v>
      </c>
      <c r="E141" t="s">
        <v>122</v>
      </c>
      <c r="M141" s="27">
        <v>2727.8599999999997</v>
      </c>
      <c r="N141" s="19">
        <f t="shared" si="9"/>
        <v>2727.8599999999997</v>
      </c>
      <c r="O141" s="38">
        <f t="shared" si="10"/>
        <v>273958.97979999997</v>
      </c>
      <c r="P141" t="s">
        <v>139</v>
      </c>
    </row>
    <row r="142" spans="2:16" outlineLevel="1" x14ac:dyDescent="0.15">
      <c r="B142" s="90"/>
      <c r="C142" s="20" t="s">
        <v>50</v>
      </c>
      <c r="E142" t="s">
        <v>122</v>
      </c>
      <c r="M142" s="27">
        <v>2150.65</v>
      </c>
      <c r="N142" s="19">
        <f t="shared" si="9"/>
        <v>2150.65</v>
      </c>
      <c r="O142" s="38">
        <f t="shared" si="10"/>
        <v>215989.77950000003</v>
      </c>
      <c r="P142" t="s">
        <v>139</v>
      </c>
    </row>
    <row r="143" spans="2:16" outlineLevel="1" x14ac:dyDescent="0.15">
      <c r="B143" s="90"/>
      <c r="C143" s="20" t="s">
        <v>49</v>
      </c>
      <c r="E143" t="s">
        <v>122</v>
      </c>
      <c r="M143" s="27">
        <v>421.26000000000005</v>
      </c>
      <c r="N143" s="19">
        <f t="shared" si="9"/>
        <v>421.26000000000005</v>
      </c>
      <c r="O143" s="38">
        <f t="shared" si="10"/>
        <v>42307.141800000005</v>
      </c>
      <c r="P143" t="s">
        <v>139</v>
      </c>
    </row>
    <row r="144" spans="2:16" outlineLevel="1" x14ac:dyDescent="0.15">
      <c r="B144" s="90"/>
      <c r="C144" s="11" t="s">
        <v>41</v>
      </c>
      <c r="E144" t="s">
        <v>122</v>
      </c>
      <c r="M144" s="27">
        <v>4083.570000000002</v>
      </c>
      <c r="N144" s="19">
        <f t="shared" si="9"/>
        <v>4083.570000000002</v>
      </c>
      <c r="O144" s="38">
        <f t="shared" si="10"/>
        <v>410112.93510000024</v>
      </c>
      <c r="P144" t="s">
        <v>139</v>
      </c>
    </row>
    <row r="145" spans="2:16" outlineLevel="1" x14ac:dyDescent="0.15">
      <c r="B145" s="90"/>
      <c r="C145" s="11" t="s">
        <v>42</v>
      </c>
      <c r="E145" t="s">
        <v>122</v>
      </c>
      <c r="M145" s="27">
        <v>2787.2599999999998</v>
      </c>
      <c r="N145" s="19">
        <f t="shared" si="9"/>
        <v>2787.2599999999998</v>
      </c>
      <c r="O145" s="38">
        <f t="shared" si="10"/>
        <v>279924.52179999999</v>
      </c>
      <c r="P145" t="s">
        <v>139</v>
      </c>
    </row>
    <row r="146" spans="2:16" outlineLevel="1" x14ac:dyDescent="0.15">
      <c r="B146" s="90"/>
      <c r="C146" s="20" t="s">
        <v>51</v>
      </c>
      <c r="E146" t="s">
        <v>122</v>
      </c>
      <c r="M146" s="27">
        <v>23.89</v>
      </c>
      <c r="N146" s="19">
        <f t="shared" si="9"/>
        <v>23.89</v>
      </c>
      <c r="O146" s="38">
        <f t="shared" si="10"/>
        <v>2399.2727000000004</v>
      </c>
      <c r="P146" t="s">
        <v>139</v>
      </c>
    </row>
    <row r="147" spans="2:16" outlineLevel="1" x14ac:dyDescent="0.15">
      <c r="B147" s="90"/>
      <c r="C147" s="11" t="s">
        <v>43</v>
      </c>
      <c r="E147" t="s">
        <v>122</v>
      </c>
      <c r="M147" s="27">
        <v>1281.93</v>
      </c>
      <c r="N147" s="19">
        <f t="shared" si="9"/>
        <v>1281.93</v>
      </c>
      <c r="O147" s="38">
        <f t="shared" si="10"/>
        <v>128744.22990000002</v>
      </c>
      <c r="P147" t="s">
        <v>139</v>
      </c>
    </row>
    <row r="148" spans="2:16" outlineLevel="1" x14ac:dyDescent="0.15">
      <c r="B148" s="90"/>
      <c r="C148" s="11" t="s">
        <v>55</v>
      </c>
      <c r="E148" t="s">
        <v>122</v>
      </c>
      <c r="M148" s="27">
        <v>18326.860000000015</v>
      </c>
      <c r="N148" s="19">
        <f t="shared" si="9"/>
        <v>18326.860000000015</v>
      </c>
      <c r="O148" s="38">
        <f t="shared" si="10"/>
        <v>1840566.5498000016</v>
      </c>
      <c r="P148" t="s">
        <v>139</v>
      </c>
    </row>
    <row r="149" spans="2:16" outlineLevel="1" x14ac:dyDescent="0.15">
      <c r="B149" s="90"/>
      <c r="C149" s="20" t="s">
        <v>54</v>
      </c>
      <c r="E149" t="s">
        <v>122</v>
      </c>
      <c r="M149" s="27">
        <v>4866.13</v>
      </c>
      <c r="N149" s="19">
        <f t="shared" si="9"/>
        <v>4866.13</v>
      </c>
      <c r="O149" s="38">
        <f t="shared" si="10"/>
        <v>488705.43590000004</v>
      </c>
      <c r="P149" t="s">
        <v>139</v>
      </c>
    </row>
    <row r="150" spans="2:16" outlineLevel="1" x14ac:dyDescent="0.15">
      <c r="B150" s="90"/>
      <c r="C150" s="21" t="s">
        <v>45</v>
      </c>
      <c r="E150" t="s">
        <v>122</v>
      </c>
      <c r="M150" s="27">
        <v>88.16</v>
      </c>
      <c r="N150" s="19">
        <f t="shared" si="9"/>
        <v>88.16</v>
      </c>
      <c r="O150" s="38">
        <f t="shared" si="10"/>
        <v>8853.9088000000011</v>
      </c>
      <c r="P150" t="s">
        <v>139</v>
      </c>
    </row>
    <row r="151" spans="2:16" outlineLevel="1" x14ac:dyDescent="0.15">
      <c r="B151" s="90"/>
      <c r="C151" s="11" t="s">
        <v>25</v>
      </c>
      <c r="E151" t="s">
        <v>122</v>
      </c>
      <c r="M151" s="27">
        <v>-957.6</v>
      </c>
      <c r="N151" s="19">
        <f t="shared" si="9"/>
        <v>-957.6</v>
      </c>
      <c r="O151" s="38">
        <f t="shared" si="10"/>
        <v>-96171.768000000011</v>
      </c>
      <c r="P151" t="s">
        <v>139</v>
      </c>
    </row>
    <row r="152" spans="2:16" outlineLevel="1" x14ac:dyDescent="0.15">
      <c r="B152" s="90"/>
      <c r="C152" s="11" t="s">
        <v>0</v>
      </c>
      <c r="E152" t="s">
        <v>122</v>
      </c>
      <c r="M152" s="27">
        <v>9.67</v>
      </c>
      <c r="N152" s="19">
        <f t="shared" si="9"/>
        <v>9.67</v>
      </c>
      <c r="O152" s="38">
        <f t="shared" si="10"/>
        <v>971.1581000000001</v>
      </c>
      <c r="P152" t="s">
        <v>139</v>
      </c>
    </row>
    <row r="153" spans="2:16" outlineLevel="1" x14ac:dyDescent="0.15">
      <c r="B153" s="90"/>
      <c r="C153" s="11" t="s">
        <v>15</v>
      </c>
      <c r="E153" t="s">
        <v>122</v>
      </c>
      <c r="M153" s="27">
        <v>57.33</v>
      </c>
      <c r="N153" s="19">
        <f t="shared" si="9"/>
        <v>57.33</v>
      </c>
      <c r="O153" s="38">
        <f t="shared" si="10"/>
        <v>5757.6518999999998</v>
      </c>
      <c r="P153" t="s">
        <v>139</v>
      </c>
    </row>
    <row r="154" spans="2:16" outlineLevel="1" x14ac:dyDescent="0.15">
      <c r="B154" s="90" t="s">
        <v>162</v>
      </c>
      <c r="C154" s="13" t="s">
        <v>12</v>
      </c>
      <c r="E154" t="s">
        <v>122</v>
      </c>
      <c r="M154" s="27">
        <v>9.86</v>
      </c>
      <c r="N154" s="19">
        <f t="shared" si="9"/>
        <v>9.86</v>
      </c>
      <c r="O154" s="38">
        <f t="shared" si="10"/>
        <v>990.23980000000006</v>
      </c>
      <c r="P154" t="s">
        <v>139</v>
      </c>
    </row>
    <row r="155" spans="2:16" outlineLevel="1" x14ac:dyDescent="0.15">
      <c r="B155" s="90"/>
      <c r="C155" s="13" t="s">
        <v>20</v>
      </c>
      <c r="E155" t="s">
        <v>122</v>
      </c>
      <c r="M155" s="27">
        <v>110.64999999999981</v>
      </c>
      <c r="N155" s="19">
        <f t="shared" si="9"/>
        <v>110.64999999999981</v>
      </c>
      <c r="O155" s="38">
        <f t="shared" si="10"/>
        <v>11112.579499999982</v>
      </c>
      <c r="P155" t="s">
        <v>139</v>
      </c>
    </row>
    <row r="156" spans="2:16" outlineLevel="1" x14ac:dyDescent="0.15">
      <c r="B156" s="90"/>
      <c r="C156" s="13" t="s">
        <v>21</v>
      </c>
      <c r="E156" t="s">
        <v>122</v>
      </c>
      <c r="M156" s="27">
        <v>293.39999999999998</v>
      </c>
      <c r="N156" s="19">
        <f t="shared" si="9"/>
        <v>293.39999999999998</v>
      </c>
      <c r="O156" s="38">
        <f t="shared" si="10"/>
        <v>29466.162</v>
      </c>
      <c r="P156" t="s">
        <v>139</v>
      </c>
    </row>
    <row r="157" spans="2:16" outlineLevel="1" x14ac:dyDescent="0.15">
      <c r="B157" s="90"/>
      <c r="C157" s="13" t="s">
        <v>22</v>
      </c>
      <c r="E157" t="s">
        <v>122</v>
      </c>
      <c r="M157" s="27">
        <v>3759.3699999999994</v>
      </c>
      <c r="N157" s="19">
        <f t="shared" si="9"/>
        <v>3759.3699999999994</v>
      </c>
      <c r="O157" s="38">
        <f t="shared" si="10"/>
        <v>377553.52909999999</v>
      </c>
      <c r="P157" t="s">
        <v>139</v>
      </c>
    </row>
    <row r="158" spans="2:16" outlineLevel="1" x14ac:dyDescent="0.15">
      <c r="B158" s="90" t="s">
        <v>29</v>
      </c>
      <c r="C158" s="12" t="s">
        <v>1</v>
      </c>
      <c r="E158" t="s">
        <v>122</v>
      </c>
      <c r="M158" s="27">
        <v>29.33</v>
      </c>
      <c r="N158" s="19">
        <f t="shared" si="9"/>
        <v>29.33</v>
      </c>
      <c r="O158" s="40">
        <f t="shared" si="10"/>
        <v>2945.6118999999999</v>
      </c>
      <c r="P158" t="s">
        <v>139</v>
      </c>
    </row>
    <row r="159" spans="2:16" outlineLevel="1" x14ac:dyDescent="0.15">
      <c r="B159" s="90"/>
      <c r="C159" s="42" t="s">
        <v>3</v>
      </c>
      <c r="E159" t="s">
        <v>122</v>
      </c>
      <c r="M159" s="27">
        <v>22.64</v>
      </c>
      <c r="N159" s="19">
        <f t="shared" si="9"/>
        <v>22.64</v>
      </c>
      <c r="O159" s="38">
        <f t="shared" si="10"/>
        <v>2273.7352000000001</v>
      </c>
      <c r="P159" t="s">
        <v>139</v>
      </c>
    </row>
    <row r="160" spans="2:16" outlineLevel="1" x14ac:dyDescent="0.15">
      <c r="B160" s="90"/>
      <c r="C160" s="12" t="s">
        <v>34</v>
      </c>
      <c r="E160" t="s">
        <v>117</v>
      </c>
      <c r="M160" s="27">
        <v>13445.641700000015</v>
      </c>
      <c r="N160" s="19">
        <f t="shared" si="9"/>
        <v>13445.641700000015</v>
      </c>
      <c r="O160" s="38">
        <f t="shared" si="10"/>
        <v>1350345.7959310017</v>
      </c>
      <c r="P160" t="s">
        <v>139</v>
      </c>
    </row>
    <row r="161" spans="2:16" outlineLevel="1" x14ac:dyDescent="0.15">
      <c r="B161" s="89" t="s">
        <v>124</v>
      </c>
      <c r="C161" s="89"/>
    </row>
    <row r="162" spans="2:16" outlineLevel="1" x14ac:dyDescent="0.15">
      <c r="B162" s="90" t="s">
        <v>159</v>
      </c>
      <c r="C162" s="28" t="s">
        <v>7</v>
      </c>
      <c r="E162" t="s">
        <v>122</v>
      </c>
      <c r="M162" s="19">
        <v>582.57999999999981</v>
      </c>
      <c r="N162" s="19">
        <f t="shared" si="9"/>
        <v>582.57999999999981</v>
      </c>
      <c r="O162" s="38">
        <f t="shared" si="10"/>
        <v>58508.509399999988</v>
      </c>
      <c r="P162" t="s">
        <v>139</v>
      </c>
    </row>
    <row r="163" spans="2:16" outlineLevel="1" x14ac:dyDescent="0.15">
      <c r="B163" s="90"/>
      <c r="C163" s="29" t="s">
        <v>9</v>
      </c>
      <c r="E163" t="s">
        <v>122</v>
      </c>
      <c r="M163" s="19">
        <v>15.300000000000068</v>
      </c>
      <c r="N163" s="19">
        <f t="shared" si="9"/>
        <v>15.300000000000068</v>
      </c>
      <c r="O163" s="38">
        <f t="shared" si="10"/>
        <v>1536.579000000007</v>
      </c>
      <c r="P163" t="s">
        <v>139</v>
      </c>
    </row>
    <row r="164" spans="2:16" outlineLevel="1" x14ac:dyDescent="0.15">
      <c r="B164" s="90"/>
      <c r="C164" s="28" t="s">
        <v>14</v>
      </c>
      <c r="E164" t="s">
        <v>122</v>
      </c>
      <c r="M164" s="19">
        <v>304.02</v>
      </c>
      <c r="N164" s="19">
        <f t="shared" si="9"/>
        <v>304.02</v>
      </c>
      <c r="O164" s="38">
        <f t="shared" si="10"/>
        <v>30532.728599999999</v>
      </c>
      <c r="P164" t="s">
        <v>139</v>
      </c>
    </row>
    <row r="165" spans="2:16" outlineLevel="1" x14ac:dyDescent="0.15">
      <c r="B165" s="90"/>
      <c r="C165" s="28" t="s">
        <v>6</v>
      </c>
      <c r="E165" t="s">
        <v>122</v>
      </c>
      <c r="M165" s="19">
        <v>4093.8399999999997</v>
      </c>
      <c r="N165" s="19">
        <f t="shared" si="9"/>
        <v>4093.8399999999997</v>
      </c>
      <c r="O165" s="38">
        <f t="shared" si="10"/>
        <v>411144.35119999998</v>
      </c>
      <c r="P165" t="s">
        <v>139</v>
      </c>
    </row>
    <row r="166" spans="2:16" outlineLevel="1" x14ac:dyDescent="0.15">
      <c r="B166" s="90" t="s">
        <v>160</v>
      </c>
      <c r="C166" s="20" t="s">
        <v>57</v>
      </c>
      <c r="E166" t="s">
        <v>122</v>
      </c>
      <c r="M166" s="19">
        <v>3122.67</v>
      </c>
      <c r="N166" s="19">
        <f t="shared" si="9"/>
        <v>3122.67</v>
      </c>
      <c r="O166" s="38">
        <f t="shared" si="10"/>
        <v>313609.74810000003</v>
      </c>
      <c r="P166" t="s">
        <v>139</v>
      </c>
    </row>
    <row r="167" spans="2:16" outlineLevel="1" x14ac:dyDescent="0.15">
      <c r="B167" s="90"/>
      <c r="C167" s="30" t="s">
        <v>24</v>
      </c>
      <c r="E167" t="s">
        <v>122</v>
      </c>
      <c r="M167" s="19">
        <v>207</v>
      </c>
      <c r="N167" s="19">
        <f t="shared" si="9"/>
        <v>207</v>
      </c>
      <c r="O167" s="38">
        <f t="shared" si="10"/>
        <v>20789.010000000002</v>
      </c>
      <c r="P167" t="s">
        <v>139</v>
      </c>
    </row>
    <row r="168" spans="2:16" outlineLevel="1" x14ac:dyDescent="0.15">
      <c r="B168" s="90"/>
      <c r="C168" s="28" t="s">
        <v>25</v>
      </c>
      <c r="E168" t="s">
        <v>122</v>
      </c>
      <c r="M168" s="19">
        <v>-52.44</v>
      </c>
      <c r="N168" s="19">
        <f t="shared" si="9"/>
        <v>-52.44</v>
      </c>
      <c r="O168" s="38">
        <f t="shared" si="10"/>
        <v>-5266.5492000000004</v>
      </c>
      <c r="P168" t="s">
        <v>139</v>
      </c>
    </row>
    <row r="169" spans="2:16" outlineLevel="1" x14ac:dyDescent="0.15">
      <c r="B169" s="90"/>
      <c r="C169" s="29" t="s">
        <v>26</v>
      </c>
      <c r="E169" t="s">
        <v>122</v>
      </c>
      <c r="M169" s="19">
        <v>10672.660000000002</v>
      </c>
      <c r="N169" s="19">
        <f t="shared" si="9"/>
        <v>10672.660000000002</v>
      </c>
      <c r="O169" s="38">
        <f t="shared" si="10"/>
        <v>1071855.2438000003</v>
      </c>
      <c r="P169" t="s">
        <v>139</v>
      </c>
    </row>
    <row r="170" spans="2:16" outlineLevel="1" x14ac:dyDescent="0.15">
      <c r="B170" s="90"/>
      <c r="C170" s="29" t="s">
        <v>5</v>
      </c>
      <c r="E170" t="s">
        <v>122</v>
      </c>
      <c r="M170" s="19">
        <v>2076.7699999999995</v>
      </c>
      <c r="N170" s="19">
        <f t="shared" si="9"/>
        <v>2076.7699999999995</v>
      </c>
      <c r="O170" s="38">
        <f t="shared" si="10"/>
        <v>208570.01109999997</v>
      </c>
      <c r="P170" t="s">
        <v>139</v>
      </c>
    </row>
    <row r="171" spans="2:16" outlineLevel="1" x14ac:dyDescent="0.15">
      <c r="B171" s="90"/>
      <c r="C171" s="20" t="s">
        <v>17</v>
      </c>
      <c r="E171" t="s">
        <v>122</v>
      </c>
      <c r="M171" s="19">
        <v>-18.18</v>
      </c>
      <c r="N171" s="19">
        <f t="shared" si="9"/>
        <v>-18.18</v>
      </c>
      <c r="O171" s="38">
        <f t="shared" si="10"/>
        <v>-1825.8174000000001</v>
      </c>
      <c r="P171" t="s">
        <v>139</v>
      </c>
    </row>
    <row r="172" spans="2:16" outlineLevel="1" x14ac:dyDescent="0.15">
      <c r="B172" s="90"/>
      <c r="C172" s="20" t="s">
        <v>89</v>
      </c>
      <c r="E172" t="s">
        <v>122</v>
      </c>
      <c r="M172" s="19">
        <v>722.31</v>
      </c>
      <c r="N172" s="19">
        <f t="shared" si="9"/>
        <v>722.31</v>
      </c>
      <c r="O172" s="38">
        <f t="shared" si="10"/>
        <v>72541.593299999993</v>
      </c>
      <c r="P172" t="s">
        <v>139</v>
      </c>
    </row>
    <row r="173" spans="2:16" outlineLevel="1" x14ac:dyDescent="0.15">
      <c r="B173" s="90"/>
      <c r="C173" s="28" t="s">
        <v>125</v>
      </c>
      <c r="E173" t="s">
        <v>122</v>
      </c>
      <c r="M173" s="19">
        <v>-546.45000000000005</v>
      </c>
      <c r="N173" s="19">
        <f t="shared" si="9"/>
        <v>-546.45000000000005</v>
      </c>
      <c r="O173" s="38">
        <f t="shared" si="10"/>
        <v>-54879.973500000007</v>
      </c>
      <c r="P173" t="s">
        <v>139</v>
      </c>
    </row>
    <row r="174" spans="2:16" outlineLevel="1" x14ac:dyDescent="0.15">
      <c r="B174" s="90"/>
      <c r="C174" s="20" t="s">
        <v>8</v>
      </c>
      <c r="E174" t="s">
        <v>122</v>
      </c>
      <c r="M174" s="19">
        <v>4725.18</v>
      </c>
      <c r="N174" s="19">
        <f t="shared" ref="N174:N227" si="11">SUM(L174:M174)</f>
        <v>4725.18</v>
      </c>
      <c r="O174" s="38">
        <f t="shared" si="10"/>
        <v>474549.82740000007</v>
      </c>
      <c r="P174" t="s">
        <v>139</v>
      </c>
    </row>
    <row r="175" spans="2:16" outlineLevel="1" x14ac:dyDescent="0.15">
      <c r="B175" s="90"/>
      <c r="C175" s="28" t="s">
        <v>92</v>
      </c>
      <c r="E175" t="s">
        <v>122</v>
      </c>
      <c r="M175" s="19">
        <v>5087.9199999999992</v>
      </c>
      <c r="N175" s="19">
        <f t="shared" si="11"/>
        <v>5087.9199999999992</v>
      </c>
      <c r="O175" s="38">
        <f t="shared" si="10"/>
        <v>510979.80559999996</v>
      </c>
      <c r="P175" t="s">
        <v>139</v>
      </c>
    </row>
    <row r="176" spans="2:16" outlineLevel="1" x14ac:dyDescent="0.15">
      <c r="B176" s="90"/>
      <c r="C176" s="50" t="s">
        <v>27</v>
      </c>
      <c r="E176" t="s">
        <v>122</v>
      </c>
      <c r="M176" s="19">
        <v>3910.01</v>
      </c>
      <c r="N176" s="19">
        <f t="shared" si="11"/>
        <v>3910.01</v>
      </c>
      <c r="O176" s="38">
        <f t="shared" si="10"/>
        <v>392682.30430000008</v>
      </c>
      <c r="P176" t="s">
        <v>139</v>
      </c>
    </row>
    <row r="177" spans="2:16" outlineLevel="1" x14ac:dyDescent="0.15">
      <c r="B177" s="90"/>
      <c r="C177" s="29" t="s">
        <v>0</v>
      </c>
      <c r="E177" t="s">
        <v>122</v>
      </c>
      <c r="M177" s="19">
        <v>879.2600000000001</v>
      </c>
      <c r="N177" s="19">
        <f t="shared" si="11"/>
        <v>879.2600000000001</v>
      </c>
      <c r="O177" s="38">
        <f t="shared" si="10"/>
        <v>88304.081800000014</v>
      </c>
      <c r="P177" t="s">
        <v>139</v>
      </c>
    </row>
    <row r="178" spans="2:16" outlineLevel="1" x14ac:dyDescent="0.15">
      <c r="B178" s="90"/>
      <c r="C178" s="20" t="s">
        <v>18</v>
      </c>
      <c r="E178" t="s">
        <v>122</v>
      </c>
      <c r="M178" s="19">
        <v>-3742.1</v>
      </c>
      <c r="N178" s="19">
        <f t="shared" si="11"/>
        <v>-3742.1</v>
      </c>
      <c r="O178" s="38">
        <f>N178*$D$38</f>
        <v>-375819.103</v>
      </c>
      <c r="P178" t="s">
        <v>139</v>
      </c>
    </row>
    <row r="179" spans="2:16" outlineLevel="1" x14ac:dyDescent="0.15">
      <c r="B179" s="90"/>
      <c r="C179" s="28" t="s">
        <v>15</v>
      </c>
      <c r="E179" t="s">
        <v>122</v>
      </c>
      <c r="M179" s="19">
        <v>16935.59</v>
      </c>
      <c r="N179" s="19">
        <f t="shared" si="11"/>
        <v>16935.59</v>
      </c>
      <c r="O179" s="38">
        <f>N179*$D$38</f>
        <v>1700841.3037</v>
      </c>
      <c r="P179" t="s">
        <v>139</v>
      </c>
    </row>
    <row r="180" spans="2:16" outlineLevel="1" x14ac:dyDescent="0.15">
      <c r="B180" s="90" t="s">
        <v>162</v>
      </c>
      <c r="C180" s="29" t="s">
        <v>19</v>
      </c>
      <c r="E180" t="s">
        <v>122</v>
      </c>
      <c r="M180" s="19">
        <v>1808.58</v>
      </c>
      <c r="N180" s="19">
        <f t="shared" si="11"/>
        <v>1808.58</v>
      </c>
      <c r="O180" s="38">
        <f t="shared" si="10"/>
        <v>181635.6894</v>
      </c>
      <c r="P180" t="s">
        <v>139</v>
      </c>
    </row>
    <row r="181" spans="2:16" outlineLevel="1" x14ac:dyDescent="0.15">
      <c r="B181" s="90"/>
      <c r="C181" s="28" t="s">
        <v>12</v>
      </c>
      <c r="E181" t="s">
        <v>122</v>
      </c>
      <c r="M181" s="19">
        <v>16454.05</v>
      </c>
      <c r="N181" s="19">
        <f t="shared" si="11"/>
        <v>16454.05</v>
      </c>
      <c r="O181" s="38">
        <f t="shared" si="10"/>
        <v>1652480.2415</v>
      </c>
      <c r="P181" t="s">
        <v>139</v>
      </c>
    </row>
    <row r="182" spans="2:16" outlineLevel="1" x14ac:dyDescent="0.15">
      <c r="B182" s="90"/>
      <c r="C182" s="29" t="s">
        <v>20</v>
      </c>
      <c r="E182" t="s">
        <v>122</v>
      </c>
      <c r="M182" s="19">
        <v>11206.240000000005</v>
      </c>
      <c r="N182" s="19">
        <f t="shared" si="11"/>
        <v>11206.240000000005</v>
      </c>
      <c r="O182" s="38">
        <f t="shared" ref="O182:O227" si="12">N182*$D$38</f>
        <v>1125442.6832000006</v>
      </c>
      <c r="P182" t="s">
        <v>139</v>
      </c>
    </row>
    <row r="183" spans="2:16" outlineLevel="1" x14ac:dyDescent="0.15">
      <c r="B183" s="90"/>
      <c r="C183" s="28" t="s">
        <v>21</v>
      </c>
      <c r="E183" t="s">
        <v>122</v>
      </c>
      <c r="M183" s="19">
        <v>734.07999999999993</v>
      </c>
      <c r="N183" s="19">
        <f t="shared" si="11"/>
        <v>734.07999999999993</v>
      </c>
      <c r="O183" s="38">
        <f t="shared" si="12"/>
        <v>73723.654399999999</v>
      </c>
      <c r="P183" t="s">
        <v>139</v>
      </c>
    </row>
    <row r="184" spans="2:16" outlineLevel="1" x14ac:dyDescent="0.15">
      <c r="B184" s="90"/>
      <c r="C184" s="20" t="s">
        <v>22</v>
      </c>
      <c r="E184" t="s">
        <v>122</v>
      </c>
      <c r="M184" s="19">
        <v>15581.89</v>
      </c>
      <c r="N184" s="19">
        <f t="shared" si="11"/>
        <v>15581.89</v>
      </c>
      <c r="O184" s="38">
        <f t="shared" si="12"/>
        <v>1564889.2127</v>
      </c>
      <c r="P184" t="s">
        <v>139</v>
      </c>
    </row>
    <row r="185" spans="2:16" outlineLevel="1" x14ac:dyDescent="0.15">
      <c r="B185" s="90" t="s">
        <v>29</v>
      </c>
      <c r="C185" s="29" t="s">
        <v>1</v>
      </c>
      <c r="E185" t="s">
        <v>122</v>
      </c>
      <c r="M185" s="19">
        <v>520.5100000000001</v>
      </c>
      <c r="N185" s="19">
        <f t="shared" si="11"/>
        <v>520.5100000000001</v>
      </c>
      <c r="O185" s="38">
        <f t="shared" si="12"/>
        <v>52274.819300000017</v>
      </c>
      <c r="P185" t="s">
        <v>139</v>
      </c>
    </row>
    <row r="186" spans="2:16" outlineLevel="1" x14ac:dyDescent="0.15">
      <c r="B186" s="90"/>
      <c r="C186" s="28" t="s">
        <v>126</v>
      </c>
      <c r="E186" t="s">
        <v>117</v>
      </c>
      <c r="M186" s="19">
        <v>15953.15830000001</v>
      </c>
      <c r="N186" s="19">
        <f t="shared" si="11"/>
        <v>15953.15830000001</v>
      </c>
      <c r="O186" s="38">
        <f>N186*$D$38</f>
        <v>1602175.6880690011</v>
      </c>
      <c r="P186" t="s">
        <v>139</v>
      </c>
    </row>
    <row r="187" spans="2:16" outlineLevel="1" x14ac:dyDescent="0.15">
      <c r="B187" s="89" t="s">
        <v>127</v>
      </c>
      <c r="C187" s="89"/>
    </row>
    <row r="188" spans="2:16" outlineLevel="1" x14ac:dyDescent="0.15">
      <c r="B188" s="93" t="s">
        <v>163</v>
      </c>
      <c r="C188" s="52" t="s">
        <v>8</v>
      </c>
      <c r="E188" t="s">
        <v>122</v>
      </c>
      <c r="M188" s="19">
        <v>27265.939000000002</v>
      </c>
      <c r="N188" s="19">
        <f t="shared" si="11"/>
        <v>27265.939000000002</v>
      </c>
      <c r="O188" s="38">
        <f t="shared" si="12"/>
        <v>2738318.2537700003</v>
      </c>
      <c r="P188" t="s">
        <v>139</v>
      </c>
    </row>
    <row r="189" spans="2:16" outlineLevel="1" x14ac:dyDescent="0.15">
      <c r="B189" s="93"/>
      <c r="C189" s="52" t="s">
        <v>89</v>
      </c>
      <c r="E189" t="s">
        <v>122</v>
      </c>
      <c r="M189" s="19">
        <v>4349.7000000000007</v>
      </c>
      <c r="N189" s="19">
        <f t="shared" si="11"/>
        <v>4349.7000000000007</v>
      </c>
      <c r="O189" s="38">
        <f t="shared" si="12"/>
        <v>436840.3710000001</v>
      </c>
      <c r="P189" t="s">
        <v>139</v>
      </c>
    </row>
    <row r="190" spans="2:16" outlineLevel="1" x14ac:dyDescent="0.15">
      <c r="B190" s="93"/>
      <c r="C190" s="52" t="s">
        <v>10</v>
      </c>
      <c r="E190" t="s">
        <v>122</v>
      </c>
      <c r="M190" s="19">
        <v>5287.9000000000005</v>
      </c>
      <c r="N190" s="19">
        <f t="shared" si="11"/>
        <v>5287.9000000000005</v>
      </c>
      <c r="O190" s="38">
        <f t="shared" si="12"/>
        <v>531063.79700000014</v>
      </c>
      <c r="P190" t="s">
        <v>139</v>
      </c>
    </row>
    <row r="191" spans="2:16" outlineLevel="1" x14ac:dyDescent="0.15">
      <c r="B191" s="93"/>
      <c r="C191" s="52" t="s">
        <v>2</v>
      </c>
      <c r="E191" t="s">
        <v>122</v>
      </c>
      <c r="M191" s="19">
        <v>2848.7</v>
      </c>
      <c r="N191" s="19">
        <f t="shared" si="11"/>
        <v>2848.7</v>
      </c>
      <c r="O191" s="38">
        <f t="shared" si="12"/>
        <v>286094.94099999999</v>
      </c>
      <c r="P191" t="s">
        <v>139</v>
      </c>
    </row>
    <row r="192" spans="2:16" outlineLevel="1" x14ac:dyDescent="0.15">
      <c r="B192" s="93"/>
      <c r="C192" s="52" t="s">
        <v>11</v>
      </c>
      <c r="E192" t="s">
        <v>122</v>
      </c>
      <c r="M192" s="19">
        <v>1305.7299999999998</v>
      </c>
      <c r="N192" s="19">
        <f t="shared" si="11"/>
        <v>1305.7299999999998</v>
      </c>
      <c r="O192" s="38">
        <f t="shared" si="12"/>
        <v>131134.46389999997</v>
      </c>
      <c r="P192" t="s">
        <v>139</v>
      </c>
    </row>
    <row r="193" spans="2:16" outlineLevel="1" x14ac:dyDescent="0.15">
      <c r="B193" s="93" t="s">
        <v>159</v>
      </c>
      <c r="C193" s="52" t="s">
        <v>7</v>
      </c>
      <c r="E193" t="s">
        <v>122</v>
      </c>
      <c r="M193" s="19">
        <v>14804.895000000004</v>
      </c>
      <c r="N193" s="19">
        <f t="shared" si="11"/>
        <v>14804.895000000004</v>
      </c>
      <c r="O193" s="38">
        <f t="shared" si="12"/>
        <v>1486855.6048500005</v>
      </c>
      <c r="P193" t="s">
        <v>139</v>
      </c>
    </row>
    <row r="194" spans="2:16" outlineLevel="1" x14ac:dyDescent="0.15">
      <c r="B194" s="93"/>
      <c r="C194" s="2" t="s">
        <v>31</v>
      </c>
      <c r="E194" t="s">
        <v>122</v>
      </c>
      <c r="M194" s="19">
        <v>10.92</v>
      </c>
      <c r="N194" s="19">
        <f t="shared" si="11"/>
        <v>10.92</v>
      </c>
      <c r="O194" s="38">
        <f t="shared" si="12"/>
        <v>1096.6956</v>
      </c>
      <c r="P194" t="s">
        <v>139</v>
      </c>
    </row>
    <row r="195" spans="2:16" outlineLevel="1" x14ac:dyDescent="0.15">
      <c r="B195" s="93"/>
      <c r="C195" s="52" t="s">
        <v>9</v>
      </c>
      <c r="E195" t="s">
        <v>122</v>
      </c>
      <c r="M195" s="19">
        <v>16691.036</v>
      </c>
      <c r="N195" s="19">
        <f t="shared" si="11"/>
        <v>16691.036</v>
      </c>
      <c r="O195" s="38">
        <f t="shared" si="12"/>
        <v>1676280.74548</v>
      </c>
      <c r="P195" t="s">
        <v>139</v>
      </c>
    </row>
    <row r="196" spans="2:16" outlineLevel="1" x14ac:dyDescent="0.15">
      <c r="B196" s="93"/>
      <c r="C196" s="52" t="s">
        <v>5</v>
      </c>
      <c r="E196" t="s">
        <v>122</v>
      </c>
      <c r="M196" s="19">
        <v>12446.424000000001</v>
      </c>
      <c r="N196" s="19">
        <f t="shared" si="11"/>
        <v>12446.424000000001</v>
      </c>
      <c r="O196" s="38">
        <f t="shared" si="12"/>
        <v>1249994.3623200001</v>
      </c>
      <c r="P196" t="s">
        <v>139</v>
      </c>
    </row>
    <row r="197" spans="2:16" outlineLevel="1" x14ac:dyDescent="0.15">
      <c r="B197" s="93"/>
      <c r="C197" s="52" t="s">
        <v>0</v>
      </c>
      <c r="E197" t="s">
        <v>122</v>
      </c>
      <c r="M197" s="19">
        <v>5624.2889999999998</v>
      </c>
      <c r="N197" s="19">
        <f t="shared" si="11"/>
        <v>5624.2889999999998</v>
      </c>
      <c r="O197" s="38">
        <f t="shared" si="12"/>
        <v>564847.34427</v>
      </c>
      <c r="P197" t="s">
        <v>139</v>
      </c>
    </row>
    <row r="198" spans="2:16" outlineLevel="1" x14ac:dyDescent="0.15">
      <c r="B198" s="90" t="s">
        <v>160</v>
      </c>
      <c r="C198" s="52" t="s">
        <v>14</v>
      </c>
      <c r="E198" t="s">
        <v>122</v>
      </c>
      <c r="M198" s="19">
        <v>825.89899999999989</v>
      </c>
      <c r="N198" s="19">
        <f t="shared" si="11"/>
        <v>825.89899999999989</v>
      </c>
      <c r="O198" s="38">
        <f t="shared" si="12"/>
        <v>82945.036569999997</v>
      </c>
      <c r="P198" t="s">
        <v>139</v>
      </c>
    </row>
    <row r="199" spans="2:16" outlineLevel="1" x14ac:dyDescent="0.15">
      <c r="B199" s="90"/>
      <c r="C199" s="52" t="s">
        <v>13</v>
      </c>
      <c r="E199" t="s">
        <v>122</v>
      </c>
      <c r="M199" s="19">
        <v>7304.26</v>
      </c>
      <c r="N199" s="19">
        <f t="shared" si="11"/>
        <v>7304.26</v>
      </c>
      <c r="O199" s="38">
        <f t="shared" si="12"/>
        <v>733566.83180000004</v>
      </c>
      <c r="P199" t="s">
        <v>139</v>
      </c>
    </row>
    <row r="200" spans="2:16" outlineLevel="1" x14ac:dyDescent="0.15">
      <c r="B200" s="90"/>
      <c r="C200" s="52" t="s">
        <v>6</v>
      </c>
      <c r="E200" t="s">
        <v>122</v>
      </c>
      <c r="M200" s="19">
        <v>1451.7170000000001</v>
      </c>
      <c r="N200" s="19">
        <f t="shared" si="11"/>
        <v>1451.7170000000001</v>
      </c>
      <c r="O200" s="38">
        <f t="shared" si="12"/>
        <v>145795.93831000003</v>
      </c>
      <c r="P200" t="s">
        <v>139</v>
      </c>
    </row>
    <row r="201" spans="2:16" outlineLevel="1" x14ac:dyDescent="0.15">
      <c r="B201" s="90"/>
      <c r="C201" s="52" t="s">
        <v>15</v>
      </c>
      <c r="E201" t="s">
        <v>122</v>
      </c>
      <c r="M201" s="19">
        <v>-415.45000000000005</v>
      </c>
      <c r="N201" s="19">
        <f t="shared" si="11"/>
        <v>-415.45000000000005</v>
      </c>
      <c r="O201" s="38">
        <f t="shared" si="12"/>
        <v>-41723.643500000006</v>
      </c>
      <c r="P201" t="s">
        <v>139</v>
      </c>
    </row>
    <row r="202" spans="2:16" outlineLevel="1" x14ac:dyDescent="0.15">
      <c r="B202" s="90"/>
      <c r="C202" s="52" t="s">
        <v>4</v>
      </c>
      <c r="E202" t="s">
        <v>122</v>
      </c>
      <c r="M202" s="19">
        <v>4057.4300000000003</v>
      </c>
      <c r="N202" s="19">
        <f t="shared" si="11"/>
        <v>4057.4300000000003</v>
      </c>
      <c r="O202" s="38">
        <f t="shared" si="12"/>
        <v>407487.69490000006</v>
      </c>
      <c r="P202" t="s">
        <v>139</v>
      </c>
    </row>
    <row r="203" spans="2:16" outlineLevel="1" x14ac:dyDescent="0.15">
      <c r="B203" s="90"/>
      <c r="C203" s="52" t="s">
        <v>33</v>
      </c>
      <c r="E203" t="s">
        <v>122</v>
      </c>
      <c r="M203" s="19">
        <v>-5387.56</v>
      </c>
      <c r="N203" s="19">
        <f t="shared" si="11"/>
        <v>-5387.56</v>
      </c>
      <c r="O203" s="38">
        <f t="shared" si="12"/>
        <v>-541072.65080000006</v>
      </c>
      <c r="P203" t="s">
        <v>139</v>
      </c>
    </row>
    <row r="204" spans="2:16" outlineLevel="1" x14ac:dyDescent="0.15">
      <c r="B204" s="90"/>
      <c r="C204" s="50" t="s">
        <v>27</v>
      </c>
      <c r="E204" t="s">
        <v>122</v>
      </c>
      <c r="M204" s="19">
        <v>2997.9570000000003</v>
      </c>
      <c r="N204" s="19">
        <f t="shared" si="11"/>
        <v>2997.9570000000003</v>
      </c>
      <c r="O204" s="38">
        <f t="shared" si="12"/>
        <v>301084.82151000004</v>
      </c>
      <c r="P204" t="s">
        <v>139</v>
      </c>
    </row>
    <row r="205" spans="2:16" outlineLevel="1" x14ac:dyDescent="0.15">
      <c r="B205" s="90"/>
      <c r="C205" s="20" t="s">
        <v>88</v>
      </c>
      <c r="E205" t="s">
        <v>122</v>
      </c>
      <c r="M205" s="19">
        <v>1616.06</v>
      </c>
      <c r="N205" s="19">
        <f t="shared" si="11"/>
        <v>1616.06</v>
      </c>
      <c r="O205" s="38">
        <f t="shared" si="12"/>
        <v>162300.90580000001</v>
      </c>
      <c r="P205" t="s">
        <v>139</v>
      </c>
    </row>
    <row r="206" spans="2:16" outlineLevel="1" x14ac:dyDescent="0.15">
      <c r="B206" s="90"/>
      <c r="C206" s="52" t="s">
        <v>92</v>
      </c>
      <c r="E206" t="s">
        <v>122</v>
      </c>
      <c r="M206" s="19">
        <v>39048.310000000005</v>
      </c>
      <c r="N206" s="19">
        <f t="shared" si="11"/>
        <v>39048.310000000005</v>
      </c>
      <c r="O206" s="38">
        <f t="shared" si="12"/>
        <v>3921621.7733000009</v>
      </c>
      <c r="P206" t="s">
        <v>139</v>
      </c>
    </row>
    <row r="207" spans="2:16" outlineLevel="1" x14ac:dyDescent="0.15">
      <c r="B207" s="90"/>
      <c r="C207" s="52" t="s">
        <v>18</v>
      </c>
      <c r="E207" t="s">
        <v>122</v>
      </c>
      <c r="M207" s="19">
        <v>4686.5099999999984</v>
      </c>
      <c r="N207" s="19">
        <f t="shared" si="11"/>
        <v>4686.5099999999984</v>
      </c>
      <c r="O207" s="38">
        <f>N207*$D$38</f>
        <v>470666.19929999986</v>
      </c>
      <c r="P207" t="s">
        <v>139</v>
      </c>
    </row>
    <row r="208" spans="2:16" outlineLevel="1" x14ac:dyDescent="0.15">
      <c r="B208" s="90"/>
      <c r="C208" s="2" t="s">
        <v>170</v>
      </c>
      <c r="E208" t="s">
        <v>122</v>
      </c>
      <c r="M208" s="19">
        <v>59523.824999999997</v>
      </c>
      <c r="N208" s="19">
        <f t="shared" si="11"/>
        <v>59523.824999999997</v>
      </c>
      <c r="O208" s="38">
        <f t="shared" ref="O208:O209" si="13">N208*$D$38</f>
        <v>5977977.7447500005</v>
      </c>
      <c r="P208" t="s">
        <v>139</v>
      </c>
    </row>
    <row r="209" spans="2:16" outlineLevel="1" x14ac:dyDescent="0.15">
      <c r="B209" s="90"/>
      <c r="C209" t="s">
        <v>167</v>
      </c>
      <c r="E209" t="s">
        <v>122</v>
      </c>
      <c r="M209" s="19">
        <v>3130.4879999999998</v>
      </c>
      <c r="N209" s="19">
        <f t="shared" si="11"/>
        <v>3130.4879999999998</v>
      </c>
      <c r="O209" s="38">
        <f t="shared" si="13"/>
        <v>314394.90983999998</v>
      </c>
      <c r="P209" t="s">
        <v>139</v>
      </c>
    </row>
    <row r="210" spans="2:16" outlineLevel="1" x14ac:dyDescent="0.15">
      <c r="B210" s="90"/>
      <c r="C210" s="52" t="s">
        <v>17</v>
      </c>
      <c r="E210" t="s">
        <v>122</v>
      </c>
      <c r="M210" s="19">
        <v>423.27</v>
      </c>
      <c r="N210" s="19">
        <f t="shared" si="11"/>
        <v>423.27</v>
      </c>
      <c r="O210" s="38">
        <f>N210*$D$38</f>
        <v>42509.006099999999</v>
      </c>
      <c r="P210" t="s">
        <v>139</v>
      </c>
    </row>
    <row r="211" spans="2:16" outlineLevel="1" x14ac:dyDescent="0.15">
      <c r="B211" s="93" t="s">
        <v>161</v>
      </c>
      <c r="C211" s="25" t="s">
        <v>28</v>
      </c>
      <c r="E211" t="s">
        <v>122</v>
      </c>
      <c r="M211" s="19">
        <v>396656.82100000005</v>
      </c>
      <c r="N211" s="19">
        <f t="shared" si="11"/>
        <v>396656.82100000005</v>
      </c>
      <c r="O211" s="38">
        <f t="shared" si="12"/>
        <v>39836244.533030011</v>
      </c>
      <c r="P211" t="s">
        <v>139</v>
      </c>
    </row>
    <row r="212" spans="2:16" outlineLevel="1" x14ac:dyDescent="0.15">
      <c r="B212" s="93"/>
      <c r="C212" s="50" t="s">
        <v>32</v>
      </c>
      <c r="E212" t="s">
        <v>122</v>
      </c>
      <c r="M212" s="19">
        <v>151936.02399999998</v>
      </c>
      <c r="N212" s="19">
        <f t="shared" si="11"/>
        <v>151936.02399999998</v>
      </c>
      <c r="O212" s="38">
        <f t="shared" si="12"/>
        <v>15258934.890319999</v>
      </c>
      <c r="P212" t="s">
        <v>139</v>
      </c>
    </row>
    <row r="213" spans="2:16" outlineLevel="1" x14ac:dyDescent="0.15">
      <c r="B213" s="93"/>
      <c r="C213" t="s">
        <v>168</v>
      </c>
      <c r="E213" t="s">
        <v>122</v>
      </c>
      <c r="M213" s="19">
        <v>11422.728000000006</v>
      </c>
      <c r="N213" s="19">
        <f t="shared" si="11"/>
        <v>11422.728000000006</v>
      </c>
      <c r="O213" s="38">
        <f t="shared" si="12"/>
        <v>1147184.5730400006</v>
      </c>
      <c r="P213" t="s">
        <v>139</v>
      </c>
    </row>
    <row r="214" spans="2:16" outlineLevel="1" x14ac:dyDescent="0.15">
      <c r="B214" s="93"/>
      <c r="C214" s="52" t="s">
        <v>16</v>
      </c>
      <c r="E214" t="s">
        <v>122</v>
      </c>
      <c r="M214" s="19">
        <v>952.55000000000018</v>
      </c>
      <c r="N214" s="19">
        <f t="shared" si="11"/>
        <v>952.55000000000018</v>
      </c>
      <c r="O214" s="38">
        <f t="shared" si="12"/>
        <v>95664.596500000029</v>
      </c>
      <c r="P214" t="s">
        <v>139</v>
      </c>
    </row>
    <row r="215" spans="2:16" outlineLevel="1" x14ac:dyDescent="0.15">
      <c r="B215" s="93"/>
      <c r="C215" s="52" t="s">
        <v>30</v>
      </c>
      <c r="E215" t="s">
        <v>122</v>
      </c>
      <c r="M215" s="19">
        <v>9497.975000000004</v>
      </c>
      <c r="N215" s="19">
        <f t="shared" si="11"/>
        <v>9497.975000000004</v>
      </c>
      <c r="O215" s="38">
        <f t="shared" si="12"/>
        <v>953881.62925000046</v>
      </c>
      <c r="P215" t="s">
        <v>139</v>
      </c>
    </row>
    <row r="216" spans="2:16" outlineLevel="1" x14ac:dyDescent="0.15">
      <c r="B216" s="93"/>
      <c r="C216" s="2" t="s">
        <v>169</v>
      </c>
      <c r="E216" t="s">
        <v>122</v>
      </c>
      <c r="M216" s="19">
        <v>71565.459000000017</v>
      </c>
      <c r="N216" s="19">
        <f t="shared" si="11"/>
        <v>71565.459000000017</v>
      </c>
      <c r="O216" s="38">
        <f t="shared" si="12"/>
        <v>7187319.0473700026</v>
      </c>
      <c r="P216" t="s">
        <v>139</v>
      </c>
    </row>
    <row r="217" spans="2:16" outlineLevel="1" x14ac:dyDescent="0.15">
      <c r="B217" s="93" t="s">
        <v>162</v>
      </c>
      <c r="C217" s="52" t="s">
        <v>19</v>
      </c>
      <c r="E217" t="s">
        <v>122</v>
      </c>
      <c r="M217" s="19">
        <v>474.32099999999991</v>
      </c>
      <c r="N217" s="19">
        <f t="shared" si="11"/>
        <v>474.32099999999991</v>
      </c>
      <c r="O217" s="38">
        <f t="shared" si="12"/>
        <v>47636.058029999993</v>
      </c>
      <c r="P217" t="s">
        <v>139</v>
      </c>
    </row>
    <row r="218" spans="2:16" outlineLevel="1" x14ac:dyDescent="0.15">
      <c r="B218" s="93"/>
      <c r="C218" t="s">
        <v>171</v>
      </c>
      <c r="E218" t="s">
        <v>122</v>
      </c>
      <c r="M218" s="19">
        <v>3647.4479999999999</v>
      </c>
      <c r="N218" s="19">
        <f t="shared" si="11"/>
        <v>3647.4479999999999</v>
      </c>
      <c r="O218" s="38">
        <f t="shared" si="12"/>
        <v>366313.20264000003</v>
      </c>
      <c r="P218" t="s">
        <v>139</v>
      </c>
    </row>
    <row r="219" spans="2:16" outlineLevel="1" x14ac:dyDescent="0.15">
      <c r="B219" s="93"/>
      <c r="C219" t="s">
        <v>166</v>
      </c>
      <c r="E219" t="s">
        <v>122</v>
      </c>
      <c r="M219" s="19">
        <v>84.61</v>
      </c>
      <c r="N219" s="19">
        <f t="shared" si="11"/>
        <v>84.61</v>
      </c>
      <c r="O219" s="38">
        <f t="shared" si="12"/>
        <v>8497.3823000000011</v>
      </c>
      <c r="P219" t="s">
        <v>139</v>
      </c>
    </row>
    <row r="220" spans="2:16" outlineLevel="1" x14ac:dyDescent="0.15">
      <c r="B220" s="93"/>
      <c r="C220" s="52" t="s">
        <v>12</v>
      </c>
      <c r="E220" t="s">
        <v>122</v>
      </c>
      <c r="M220" s="19">
        <v>10994.12</v>
      </c>
      <c r="N220" s="19">
        <f t="shared" si="11"/>
        <v>10994.12</v>
      </c>
      <c r="O220" s="38">
        <f t="shared" si="12"/>
        <v>1104139.4716</v>
      </c>
      <c r="P220" t="s">
        <v>139</v>
      </c>
    </row>
    <row r="221" spans="2:16" outlineLevel="1" x14ac:dyDescent="0.15">
      <c r="B221" s="93"/>
      <c r="C221" s="52" t="s">
        <v>20</v>
      </c>
      <c r="E221" t="s">
        <v>122</v>
      </c>
      <c r="M221" s="19">
        <v>3300.2829999999994</v>
      </c>
      <c r="N221" s="19">
        <f t="shared" si="11"/>
        <v>3300.2829999999994</v>
      </c>
      <c r="O221" s="38">
        <f t="shared" si="12"/>
        <v>331447.42168999999</v>
      </c>
      <c r="P221" t="s">
        <v>139</v>
      </c>
    </row>
    <row r="222" spans="2:16" outlineLevel="1" x14ac:dyDescent="0.15">
      <c r="B222" s="93"/>
      <c r="C222" s="52" t="s">
        <v>21</v>
      </c>
      <c r="E222" t="s">
        <v>122</v>
      </c>
      <c r="M222" s="19">
        <v>184.07299999999998</v>
      </c>
      <c r="N222" s="19">
        <f t="shared" si="11"/>
        <v>184.07299999999998</v>
      </c>
      <c r="O222" s="38">
        <f t="shared" si="12"/>
        <v>18486.451389999998</v>
      </c>
      <c r="P222" t="s">
        <v>139</v>
      </c>
    </row>
    <row r="223" spans="2:16" outlineLevel="1" x14ac:dyDescent="0.15">
      <c r="B223" s="93"/>
      <c r="C223" s="52" t="s">
        <v>22</v>
      </c>
      <c r="E223" t="s">
        <v>122</v>
      </c>
      <c r="M223" s="19">
        <v>1885.55</v>
      </c>
      <c r="N223" s="19">
        <f t="shared" si="11"/>
        <v>1885.55</v>
      </c>
      <c r="O223" s="38">
        <f t="shared" si="12"/>
        <v>189365.78650000002</v>
      </c>
      <c r="P223" t="s">
        <v>139</v>
      </c>
    </row>
    <row r="224" spans="2:16" outlineLevel="1" x14ac:dyDescent="0.15">
      <c r="B224" s="93"/>
      <c r="C224" s="52" t="s">
        <v>23</v>
      </c>
      <c r="E224" t="s">
        <v>122</v>
      </c>
      <c r="M224" s="19">
        <v>5288.3500000000013</v>
      </c>
      <c r="N224" s="19">
        <f t="shared" si="11"/>
        <v>5288.3500000000013</v>
      </c>
      <c r="O224" s="38">
        <f t="shared" si="12"/>
        <v>531108.99050000019</v>
      </c>
      <c r="P224" t="s">
        <v>139</v>
      </c>
    </row>
    <row r="225" spans="2:16" outlineLevel="1" x14ac:dyDescent="0.15">
      <c r="B225" s="93" t="s">
        <v>29</v>
      </c>
      <c r="C225" s="52" t="s">
        <v>1</v>
      </c>
      <c r="E225" t="s">
        <v>122</v>
      </c>
      <c r="M225" s="19">
        <v>4495.3290000000015</v>
      </c>
      <c r="N225" s="19">
        <f t="shared" si="11"/>
        <v>4495.3290000000015</v>
      </c>
      <c r="O225" s="38">
        <f t="shared" si="12"/>
        <v>451465.89147000021</v>
      </c>
      <c r="P225" t="s">
        <v>139</v>
      </c>
    </row>
    <row r="226" spans="2:16" outlineLevel="1" x14ac:dyDescent="0.15">
      <c r="B226" s="93"/>
      <c r="C226" s="52" t="s">
        <v>3</v>
      </c>
      <c r="E226" t="s">
        <v>122</v>
      </c>
      <c r="M226" s="19">
        <v>-44.6</v>
      </c>
      <c r="N226" s="19">
        <f t="shared" si="11"/>
        <v>-44.6</v>
      </c>
      <c r="O226" s="38">
        <f t="shared" si="12"/>
        <v>-4479.1780000000008</v>
      </c>
      <c r="P226" t="s">
        <v>139</v>
      </c>
    </row>
    <row r="227" spans="2:16" outlineLevel="1" x14ac:dyDescent="0.15">
      <c r="B227" s="93"/>
      <c r="C227" s="52" t="s">
        <v>34</v>
      </c>
      <c r="E227" t="s">
        <v>128</v>
      </c>
      <c r="M227" s="19">
        <v>127728.8241499999</v>
      </c>
      <c r="N227" s="19">
        <f t="shared" si="11"/>
        <v>127728.8241499999</v>
      </c>
      <c r="O227" s="38">
        <f t="shared" si="12"/>
        <v>12827805.809384491</v>
      </c>
      <c r="P227" t="s">
        <v>139</v>
      </c>
    </row>
    <row r="228" spans="2:16" outlineLevel="1" x14ac:dyDescent="0.15"/>
    <row r="229" spans="2:16" x14ac:dyDescent="0.15">
      <c r="C229" t="s">
        <v>158</v>
      </c>
      <c r="L229" s="73">
        <v>401528.39321931085</v>
      </c>
      <c r="M229" s="27">
        <v>2429976.2721899985</v>
      </c>
      <c r="N229" s="27">
        <f>SUM(N45:N227)</f>
        <v>2858916.6654093093</v>
      </c>
      <c r="O229" s="74">
        <f>SUM(O45:O227)</f>
        <v>287121000.70705724</v>
      </c>
    </row>
    <row r="230" spans="2:16" x14ac:dyDescent="0.15">
      <c r="N230" s="27"/>
    </row>
    <row r="233" spans="2:16" x14ac:dyDescent="0.15">
      <c r="M233" s="27"/>
    </row>
  </sheetData>
  <mergeCells count="34">
    <mergeCell ref="B211:B216"/>
    <mergeCell ref="B217:B224"/>
    <mergeCell ref="B225:B227"/>
    <mergeCell ref="B188:B192"/>
    <mergeCell ref="B193:B197"/>
    <mergeCell ref="B198:B210"/>
    <mergeCell ref="B65:B67"/>
    <mergeCell ref="B126:B130"/>
    <mergeCell ref="B131:B132"/>
    <mergeCell ref="B83:B84"/>
    <mergeCell ref="B85:B125"/>
    <mergeCell ref="B68:C68"/>
    <mergeCell ref="B82:C82"/>
    <mergeCell ref="B70:B78"/>
    <mergeCell ref="B64:C64"/>
    <mergeCell ref="B46:B55"/>
    <mergeCell ref="B56:B60"/>
    <mergeCell ref="B61:B63"/>
    <mergeCell ref="C4:G4"/>
    <mergeCell ref="C12:H12"/>
    <mergeCell ref="C23:H23"/>
    <mergeCell ref="B44:C44"/>
    <mergeCell ref="B187:C187"/>
    <mergeCell ref="B80:B81"/>
    <mergeCell ref="B134:B136"/>
    <mergeCell ref="B154:B157"/>
    <mergeCell ref="B158:B160"/>
    <mergeCell ref="B162:B165"/>
    <mergeCell ref="B166:B179"/>
    <mergeCell ref="B180:B184"/>
    <mergeCell ref="B185:B186"/>
    <mergeCell ref="B137:B153"/>
    <mergeCell ref="B133:C133"/>
    <mergeCell ref="B161:C16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2017-11-20T23:53:24Z</dcterms:created>
  <dcterms:modified xsi:type="dcterms:W3CDTF">2017-11-20T23:53:40Z</dcterms:modified>
</cp:coreProperties>
</file>