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2" r:id="rId1"/>
    <sheet name="Feb Costing Model" sheetId="11" r:id="rId2"/>
    <sheet name="Aug Costing Model"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5" i="11" l="1"/>
  <c r="D44" i="11"/>
  <c r="E27" i="13"/>
  <c r="D28" i="13"/>
  <c r="E29" i="13"/>
  <c r="E30" i="13"/>
  <c r="E31" i="13"/>
  <c r="E32" i="13"/>
  <c r="E26" i="13"/>
  <c r="F29" i="13"/>
  <c r="F31" i="13"/>
  <c r="E29" i="11"/>
  <c r="F30" i="13"/>
  <c r="E27" i="11"/>
  <c r="E25" i="11"/>
  <c r="F26" i="13"/>
  <c r="F22" i="13"/>
  <c r="D7" i="13"/>
  <c r="E7" i="13"/>
  <c r="F32" i="13"/>
  <c r="E30" i="11"/>
  <c r="F28" i="13"/>
  <c r="E31" i="11"/>
  <c r="E28" i="11"/>
  <c r="F27" i="13"/>
  <c r="E26" i="11"/>
  <c r="E21" i="11"/>
  <c r="D7" i="11"/>
  <c r="F33" i="13"/>
  <c r="F7" i="13"/>
  <c r="G7" i="13"/>
  <c r="E32" i="11"/>
  <c r="F7" i="11"/>
  <c r="D26" i="13"/>
  <c r="G26" i="13"/>
  <c r="G15" i="13"/>
  <c r="D32" i="13"/>
  <c r="G32" i="13"/>
  <c r="G21" i="13"/>
  <c r="G7" i="11"/>
  <c r="D31" i="13"/>
  <c r="G31" i="13"/>
  <c r="G20" i="13"/>
  <c r="D27" i="13"/>
  <c r="G27" i="13"/>
  <c r="G16" i="13"/>
  <c r="E7" i="11"/>
  <c r="D29" i="13"/>
  <c r="G18" i="13"/>
  <c r="E22" i="13"/>
  <c r="D9" i="13"/>
  <c r="E9" i="13"/>
  <c r="E28" i="13"/>
  <c r="G17" i="13"/>
  <c r="G29" i="13"/>
  <c r="D30" i="11"/>
  <c r="F30" i="11"/>
  <c r="F19" i="11"/>
  <c r="D25" i="11"/>
  <c r="F14" i="11"/>
  <c r="D26" i="11"/>
  <c r="F26" i="11"/>
  <c r="F15" i="11"/>
  <c r="E33" i="13"/>
  <c r="F9" i="13"/>
  <c r="G9" i="13"/>
  <c r="G28" i="13"/>
  <c r="D31" i="11"/>
  <c r="F31" i="11"/>
  <c r="F20" i="11"/>
  <c r="D30" i="13"/>
  <c r="G19" i="13"/>
  <c r="G22" i="13"/>
  <c r="D22" i="13"/>
  <c r="D8" i="13"/>
  <c r="D29" i="11"/>
  <c r="F29" i="11"/>
  <c r="F18" i="11"/>
  <c r="D28" i="11"/>
  <c r="F28" i="11"/>
  <c r="F17" i="11"/>
  <c r="H20" i="13"/>
  <c r="H21" i="13"/>
  <c r="H15" i="13"/>
  <c r="H17" i="13"/>
  <c r="H18" i="13"/>
  <c r="H22" i="13"/>
  <c r="H16" i="13"/>
  <c r="H19" i="13"/>
  <c r="G30" i="13"/>
  <c r="D33" i="13"/>
  <c r="F8" i="13"/>
  <c r="F25" i="11"/>
  <c r="D27" i="11"/>
  <c r="F27" i="11"/>
  <c r="F16" i="11"/>
  <c r="D21" i="11"/>
  <c r="D8" i="11"/>
  <c r="D10" i="13"/>
  <c r="E8" i="13"/>
  <c r="E10" i="13"/>
  <c r="E45" i="11"/>
  <c r="E8" i="11"/>
  <c r="E9" i="11"/>
  <c r="E44" i="11"/>
  <c r="D9" i="11"/>
  <c r="F32" i="11"/>
  <c r="G33" i="13"/>
  <c r="D46" i="11"/>
  <c r="F21" i="11"/>
  <c r="G16" i="11"/>
  <c r="D32" i="11"/>
  <c r="F8" i="11"/>
  <c r="F10" i="13"/>
  <c r="G8" i="13"/>
  <c r="G10" i="13"/>
  <c r="G32" i="11"/>
  <c r="G31" i="11"/>
  <c r="G30" i="11"/>
  <c r="G26" i="11"/>
  <c r="G28" i="11"/>
  <c r="G29" i="11"/>
  <c r="G8" i="11"/>
  <c r="G9" i="11"/>
  <c r="F9" i="11"/>
  <c r="G21" i="11"/>
  <c r="G17" i="11"/>
  <c r="G14" i="11"/>
  <c r="G19" i="11"/>
  <c r="G18" i="11"/>
  <c r="G15" i="11"/>
  <c r="G20" i="11"/>
  <c r="H29" i="13"/>
  <c r="H28" i="13"/>
  <c r="H27" i="13"/>
  <c r="H33" i="13"/>
  <c r="H32" i="13"/>
  <c r="H31" i="13"/>
  <c r="H26" i="13"/>
  <c r="G27" i="11"/>
  <c r="G25" i="11"/>
  <c r="H30" i="13"/>
</calcChain>
</file>

<file path=xl/sharedStrings.xml><?xml version="1.0" encoding="utf-8"?>
<sst xmlns="http://schemas.openxmlformats.org/spreadsheetml/2006/main" count="115" uniqueCount="54">
  <si>
    <t xml:space="preserve">Chhattisgarh 2017 Cost per Child </t>
  </si>
  <si>
    <t>Total</t>
  </si>
  <si>
    <t xml:space="preserve">Total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</si>
  <si>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</si>
  <si>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</si>
  <si>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</si>
  <si>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</si>
  <si>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</si>
  <si>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</si>
  <si>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</si>
  <si>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 xml:space="preserve">Feb NDD: November 2016-April 2017 </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</si>
  <si>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</si>
  <si>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</si>
  <si>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</si>
  <si>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</si>
  <si>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</si>
  <si>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</si>
  <si>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</si>
  <si>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</si>
  <si>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</si>
  <si>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Cost by Program Area (USD) </t>
  </si>
  <si>
    <t xml:space="preserve">Cost Category </t>
  </si>
  <si>
    <t>Percentage</t>
  </si>
  <si>
    <t>Cost by Program Area (local currency)</t>
  </si>
  <si>
    <t>II. Assumptions</t>
  </si>
  <si>
    <t>Approximate # children treated</t>
  </si>
  <si>
    <t>Exchange rate</t>
  </si>
  <si>
    <t>Aug NDD: May 2017-October 2017</t>
  </si>
  <si>
    <t>Costing Model Assumptions and Data Sources</t>
  </si>
  <si>
    <t>a. Which costs are reported in this model</t>
  </si>
  <si>
    <t>2. These expenditures include costs to Evidence Action (including all donor contributions); partners such as the World Health Organization (WHO); and the Government of Chhattisgarh and its affiliates.</t>
  </si>
  <si>
    <t>6. Evidences Action's personnel costs are accounted for under the Program Management even thought the are applicable across program areas. This is due to the way these costs are captured by Evidence Action's accounting system.</t>
  </si>
  <si>
    <t xml:space="preserve">b. Sources of this model's data  </t>
  </si>
  <si>
    <t xml:space="preserve">c. Costs associated with prevalence surveys  </t>
  </si>
  <si>
    <t xml:space="preserve">d. Costs associated with drugs </t>
  </si>
  <si>
    <t>e. Average cost per round</t>
  </si>
  <si>
    <r>
      <t xml:space="preserve">3. The February 2017 deworming round took place between </t>
    </r>
    <r>
      <rPr>
        <b/>
        <sz val="10"/>
        <color theme="1"/>
        <rFont val="Prensa Book"/>
        <family val="3"/>
      </rPr>
      <t>November 2016 - April 2017</t>
    </r>
    <r>
      <rPr>
        <sz val="10"/>
        <color theme="1"/>
        <rFont val="Prensa Book"/>
        <family val="3"/>
      </rPr>
      <t xml:space="preserve">, and the August treatment round took place between </t>
    </r>
    <r>
      <rPr>
        <b/>
        <sz val="10"/>
        <color theme="1"/>
        <rFont val="Prensa Book"/>
        <family val="3"/>
      </rPr>
      <t>May 2017-October 2017</t>
    </r>
    <r>
      <rPr>
        <sz val="10"/>
        <color theme="1"/>
        <rFont val="Prensa Book"/>
        <family val="3"/>
      </rPr>
      <t xml:space="preserve">. All costs included in each costing model (Feb '17 and Aug '17) fall within this range. </t>
    </r>
  </si>
  <si>
    <t xml:space="preserve">4. A 17% and a 18% indirect cost rate was applied to all of Evidence Action's global costs for 2016 and 2017, respectively. </t>
  </si>
  <si>
    <t>5. Service tax was calculated on all costs incurred by Evidence Action within India. A rate of 15% was applied to all costs incurred between November 2016-June 2017, and a rate of 18% was applied to all costs incurred between July 2017-October 2017.The rate has increased per government of India mandate.</t>
  </si>
  <si>
    <t>2. Government and partner expenditures were aggregated by program area within a separate data sheet, and fed into the cost per child estimates.</t>
  </si>
  <si>
    <t>1. Expenditures from Evidence Action's financial statements were aggregated and categorized by program area</t>
  </si>
  <si>
    <r>
      <t>3. The "</t>
    </r>
    <r>
      <rPr>
        <b/>
        <sz val="10"/>
        <color theme="1"/>
        <rFont val="Prensa Book"/>
        <family val="3"/>
      </rPr>
      <t>Approximate # children treated</t>
    </r>
    <r>
      <rPr>
        <sz val="10"/>
        <color theme="1"/>
        <rFont val="Prensa Book"/>
        <family val="3"/>
      </rPr>
      <t>" (cells D37 in the models) is consistent with the Chhattisgarh government's reported treatment numbers.</t>
    </r>
  </si>
  <si>
    <t>Partners</t>
  </si>
  <si>
    <t xml:space="preserve">Partners </t>
  </si>
  <si>
    <t>Drug costs are included in this model as an imputed cost.  In the February 2017 deworming round, tablets were procured through the Chhattisgarh state government and, therefore, are recorded as a government cost. In August 2017, tablets were donated by the WHO and, therefore, are recorded as a partner cost. In both cases, the value of drugs in the model is calculated  based on the number of drugs disseminated under the program and the local market value of Albendazole. This is a conservative approach, as this assumes that the value of unused drugs remain a cost to the program, when in reality there are many cases where unused drugs are repurposed.  Drug transportation to administration sites was handled by the government, and associated expenditures are included as direct costs.</t>
  </si>
  <si>
    <t># of Children Dewormed</t>
  </si>
  <si>
    <t>Feb Round</t>
  </si>
  <si>
    <t xml:space="preserve">Aug Round </t>
  </si>
  <si>
    <t xml:space="preserve">Weighted average cost per child (Feb &amp; Aug) </t>
  </si>
  <si>
    <r>
      <t xml:space="preserve">Deworming takes place biannually in Chhattisgarh. As mentioned in a.1 above, the model provides a cost per child per round. Cost per child can differ between rounds for a number of reasons, including changes in number of children treated, and cost differentials between rounds. The weighted average cost per child in Chhattisgarh across both rounds in 2017 is </t>
    </r>
    <r>
      <rPr>
        <sz val="10"/>
        <rFont val="Prensa Book"/>
        <family val="3"/>
      </rPr>
      <t>$0.06</t>
    </r>
  </si>
  <si>
    <t>Weighted Average Chhattisgarh</t>
  </si>
  <si>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66 rupees</t>
    </r>
    <r>
      <rPr>
        <sz val="10"/>
        <color theme="1"/>
        <rFont val="Prensa Book"/>
        <family val="3"/>
      </rPr>
      <t>; cell D38 in the model) is the average exchange rate over the time period of costs included in the model (November 2016-October 2017).</t>
    </r>
  </si>
  <si>
    <t>Prevalence surveys are essential to informing treatment strategy, frequency, and the measurement of impact. For the Chhattisgarh program, a total of 2 prevalence surveys for STH are expected, across an expected 5 years of treatment (or 10 treatment rounds). The total costs of implementing these surveys, including Evidence Action's costs and all technical partner costs, are amortized across the 5 year duration.</t>
  </si>
  <si>
    <r>
      <t xml:space="preserve">1. This model includes </t>
    </r>
    <r>
      <rPr>
        <b/>
        <sz val="10"/>
        <color theme="1"/>
        <rFont val="Prensa Book"/>
        <family val="3"/>
      </rPr>
      <t>all contributing expenditures</t>
    </r>
    <r>
      <rPr>
        <sz val="10"/>
        <color theme="1"/>
        <rFont val="Prensa Book"/>
        <family val="3"/>
      </rPr>
      <t xml:space="preserve"> to the 2017 deworming rounds in Chhattisgarh, which included one treatment round occurring in February 2017 and another round in August 2017. The cost per child is calculated as a cost-per-child per-round rather than per-year.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</si>
</sst>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_(&quot;$&quot;* #,##0_);_(&quot;$&quot;* \(#,##0\);_(&quot;$&quot;* &quot;-&quot;??_);_(@_)"/>
    <numFmt numFmtId="167" formatCode="_ * #,##0.00_ ;_ * \-#,##0.00_ ;_ * &quot;-&quot;??_ ;_ @_ "/>
    <numFmt numFmtId="168" formatCode="[$INR]\ #,##0.00"/>
    <numFmt numFmtId="169" formatCode="[$INR]\ #,##0"/>
    <numFmt numFmtId="170" formatCode="_(* #,##0_);_(* \(#,##0\);_(* &quot;-&quot;??_);_(@_)"/>
  </numFmts>
  <fonts count="18" x14ac:knownFonts="1">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0"/>
      <color rgb="FF000000"/>
      <name val="Arial"/>
      <family val="2"/>
    </font>
    <font>
      <sz val="10"/>
      <name val="Prensa Book"/>
      <family val="3"/>
    </font>
    <font>
      <sz val="10"/>
      <color theme="1"/>
      <name val="Prensa Book"/>
      <family val="3"/>
    </font>
    <font>
      <b/>
      <sz val="10"/>
      <color theme="1"/>
      <name val="Prensa Book"/>
      <family val="3"/>
    </font>
    <font>
      <sz val="11"/>
      <color indexed="8"/>
      <name val="Calibri"/>
      <family val="2"/>
      <scheme val="minor"/>
    </font>
    <font>
      <sz val="12"/>
      <name val="Tahoma"/>
      <family val="2"/>
    </font>
    <font>
      <sz val="12"/>
      <color theme="1"/>
      <name val="Tahoma"/>
      <family val="2"/>
    </font>
    <font>
      <sz val="10"/>
      <color theme="1"/>
      <name val="Tahoma"/>
      <family val="2"/>
    </font>
    <font>
      <b/>
      <sz val="8"/>
      <color theme="1"/>
      <name val="Tahoma"/>
      <family val="2"/>
    </font>
    <font>
      <sz val="12"/>
      <color indexed="8"/>
      <name val="Tahoma"/>
      <family val="2"/>
    </font>
    <font>
      <sz val="11"/>
      <color theme="1"/>
      <name val="TSTAR Mono Round"/>
      <family val="3"/>
    </font>
    <font>
      <u/>
      <sz val="10"/>
      <color theme="1"/>
      <name val="Prensa Book"/>
      <family val="3"/>
    </font>
    <font>
      <sz val="10"/>
      <color indexed="8"/>
      <name val="Prensa Book"/>
      <family val="3"/>
    </font>
    <font>
      <sz val="8"/>
      <color indexed="8"/>
      <name val="Tahoma"/>
      <family val="2"/>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13">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4" fillId="0" borderId="0"/>
    <xf numFmtId="167" fontId="4"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49">
    <xf numFmtId="0" fontId="0" fillId="0" borderId="0" xfId="0"/>
    <xf numFmtId="0" fontId="3" fillId="2" borderId="0" xfId="4" applyFont="1" applyFill="1" applyAlignment="1">
      <alignment vertical="center"/>
    </xf>
    <xf numFmtId="0" fontId="9" fillId="3" borderId="0" xfId="4" applyFont="1" applyFill="1" applyAlignment="1">
      <alignment vertical="center"/>
    </xf>
    <xf numFmtId="0" fontId="10" fillId="3" borderId="0" xfId="4" applyFont="1" applyFill="1"/>
    <xf numFmtId="0" fontId="2" fillId="3" borderId="0" xfId="4" applyFont="1" applyFill="1"/>
    <xf numFmtId="0" fontId="12" fillId="3" borderId="2" xfId="4" applyFont="1" applyFill="1" applyBorder="1"/>
    <xf numFmtId="0" fontId="12" fillId="3" borderId="2" xfId="4" applyFont="1" applyFill="1" applyBorder="1" applyAlignment="1">
      <alignment wrapText="1"/>
    </xf>
    <xf numFmtId="0" fontId="2" fillId="3" borderId="2" xfId="4" applyFont="1" applyFill="1" applyBorder="1"/>
    <xf numFmtId="166" fontId="2" fillId="3" borderId="2" xfId="8" applyNumberFormat="1" applyFont="1" applyFill="1" applyBorder="1"/>
    <xf numFmtId="164" fontId="2" fillId="3" borderId="2" xfId="8" applyFont="1" applyFill="1" applyBorder="1"/>
    <xf numFmtId="168" fontId="2" fillId="3" borderId="2" xfId="4" applyNumberFormat="1" applyFont="1" applyFill="1" applyBorder="1"/>
    <xf numFmtId="166" fontId="12" fillId="3" borderId="2" xfId="4" applyNumberFormat="1" applyFont="1" applyFill="1" applyBorder="1"/>
    <xf numFmtId="165" fontId="12" fillId="3" borderId="2" xfId="2" applyNumberFormat="1" applyFont="1" applyFill="1" applyBorder="1"/>
    <xf numFmtId="168" fontId="12" fillId="3" borderId="2" xfId="4" applyNumberFormat="1" applyFont="1" applyFill="1" applyBorder="1"/>
    <xf numFmtId="0" fontId="12" fillId="3" borderId="0" xfId="4" applyFont="1" applyFill="1"/>
    <xf numFmtId="0" fontId="2" fillId="3" borderId="0" xfId="4" applyFill="1"/>
    <xf numFmtId="9" fontId="2" fillId="3" borderId="2" xfId="11" applyFont="1" applyFill="1" applyBorder="1"/>
    <xf numFmtId="9" fontId="12" fillId="3" borderId="2" xfId="11" applyFont="1" applyFill="1" applyBorder="1"/>
    <xf numFmtId="169" fontId="2" fillId="3" borderId="2" xfId="4" applyNumberFormat="1" applyFont="1" applyFill="1" applyBorder="1"/>
    <xf numFmtId="9" fontId="2" fillId="3" borderId="2" xfId="7" applyFont="1" applyFill="1" applyBorder="1"/>
    <xf numFmtId="169" fontId="12" fillId="3" borderId="2" xfId="4" applyNumberFormat="1" applyFont="1" applyFill="1" applyBorder="1"/>
    <xf numFmtId="9" fontId="12" fillId="3" borderId="2" xfId="7" applyFont="1" applyFill="1" applyBorder="1"/>
    <xf numFmtId="170" fontId="2" fillId="3" borderId="2" xfId="2" applyNumberFormat="1" applyFont="1" applyFill="1" applyBorder="1"/>
    <xf numFmtId="0" fontId="0" fillId="3" borderId="0" xfId="0" applyFill="1"/>
    <xf numFmtId="0" fontId="14" fillId="0" borderId="0" xfId="0" applyFont="1"/>
    <xf numFmtId="0" fontId="15" fillId="0" borderId="0" xfId="5" applyFont="1" applyAlignment="1">
      <alignment horizontal="left" indent="1"/>
    </xf>
    <xf numFmtId="0" fontId="6" fillId="0" borderId="0" xfId="0" applyFont="1" applyAlignment="1">
      <alignment horizontal="left" wrapText="1" indent="3"/>
    </xf>
    <xf numFmtId="0" fontId="5" fillId="0" borderId="0" xfId="0" applyFont="1" applyAlignment="1">
      <alignment horizontal="left" wrapText="1" indent="3"/>
    </xf>
    <xf numFmtId="0" fontId="15" fillId="0" borderId="0" xfId="0" applyFont="1" applyAlignment="1">
      <alignment horizontal="left" indent="1"/>
    </xf>
    <xf numFmtId="0" fontId="16" fillId="0" borderId="0" xfId="0" applyFont="1" applyAlignment="1">
      <alignment horizontal="left" wrapText="1" indent="3"/>
    </xf>
    <xf numFmtId="170" fontId="2" fillId="3" borderId="0" xfId="2" applyNumberFormat="1" applyFont="1" applyFill="1" applyBorder="1"/>
    <xf numFmtId="0" fontId="2" fillId="3" borderId="0" xfId="4" applyFont="1" applyFill="1" applyBorder="1"/>
    <xf numFmtId="166" fontId="2" fillId="0" borderId="2" xfId="8" applyNumberFormat="1" applyFont="1" applyFill="1" applyBorder="1"/>
    <xf numFmtId="166" fontId="0" fillId="3" borderId="0" xfId="0" applyNumberFormat="1" applyFill="1"/>
    <xf numFmtId="166" fontId="0" fillId="3" borderId="0" xfId="1" applyNumberFormat="1" applyFont="1" applyFill="1"/>
    <xf numFmtId="0" fontId="0" fillId="3" borderId="2" xfId="0" applyFill="1" applyBorder="1"/>
    <xf numFmtId="0" fontId="17" fillId="3" borderId="2" xfId="0" applyFont="1" applyFill="1" applyBorder="1" applyAlignment="1">
      <alignment wrapText="1"/>
    </xf>
    <xf numFmtId="0" fontId="17" fillId="3" borderId="2" xfId="0" applyFont="1" applyFill="1" applyBorder="1"/>
    <xf numFmtId="170" fontId="17" fillId="3" borderId="2" xfId="0" applyNumberFormat="1" applyFont="1" applyFill="1" applyBorder="1"/>
    <xf numFmtId="164" fontId="17" fillId="3" borderId="2" xfId="0" applyNumberFormat="1" applyFont="1" applyFill="1" applyBorder="1"/>
    <xf numFmtId="1" fontId="2" fillId="3" borderId="2" xfId="4" applyNumberFormat="1" applyFont="1" applyFill="1" applyBorder="1"/>
    <xf numFmtId="0" fontId="0" fillId="3" borderId="5" xfId="0" applyFill="1" applyBorder="1"/>
    <xf numFmtId="164" fontId="17" fillId="3" borderId="4" xfId="1" applyNumberFormat="1" applyFont="1" applyFill="1" applyBorder="1" applyAlignment="1">
      <alignment horizontal="center"/>
    </xf>
    <xf numFmtId="164" fontId="17" fillId="3" borderId="3" xfId="1" applyNumberFormat="1" applyFont="1" applyFill="1" applyBorder="1" applyAlignment="1">
      <alignment horizontal="center"/>
    </xf>
    <xf numFmtId="0" fontId="3" fillId="2" borderId="0" xfId="4" applyFont="1" applyFill="1" applyAlignment="1">
      <alignment horizontal="left" vertical="center"/>
    </xf>
    <xf numFmtId="0" fontId="11" fillId="3" borderId="1" xfId="4" applyFont="1" applyFill="1" applyBorder="1" applyAlignment="1">
      <alignment horizontal="center"/>
    </xf>
    <xf numFmtId="0" fontId="11" fillId="3" borderId="0" xfId="4" applyFont="1" applyFill="1" applyAlignment="1">
      <alignment horizontal="center"/>
    </xf>
    <xf numFmtId="0" fontId="13" fillId="3" borderId="0" xfId="0" applyFont="1" applyFill="1" applyAlignment="1">
      <alignment horizontal="left"/>
    </xf>
    <xf numFmtId="0" fontId="11" fillId="3" borderId="0" xfId="4" applyFont="1" applyFill="1" applyBorder="1" applyAlignment="1">
      <alignment horizontal="center"/>
    </xf>
  </cellXfs>
  <cellStyles count="13">
    <cellStyle name="Comma 2" xfId="2"/>
    <cellStyle name="Comma 3" xfId="6"/>
    <cellStyle name="Currency" xfId="1" builtinId="4"/>
    <cellStyle name="Currency 2" xfId="3"/>
    <cellStyle name="Currency 2 2" xfId="8"/>
    <cellStyle name="Currency 3" xfId="10"/>
    <cellStyle name="Currency 4" xfId="12"/>
    <cellStyle name="Normal" xfId="0" builtinId="0"/>
    <cellStyle name="Normal 2" xfId="4"/>
    <cellStyle name="Normal 3" xfId="5"/>
    <cellStyle name="Normal 4" xfId="9"/>
    <cellStyle name="Percent" xfId="7"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20" Type="http://schemas.openxmlformats.org/officeDocument/2006/relationships/externalLink" Target="externalLinks/externalLink17.xml"/><Relationship Id="rId21" Type="http://schemas.openxmlformats.org/officeDocument/2006/relationships/externalLink" Target="externalLinks/externalLink18.xml"/><Relationship Id="rId22" Type="http://schemas.openxmlformats.org/officeDocument/2006/relationships/externalLink" Target="externalLinks/externalLink19.xml"/><Relationship Id="rId23" Type="http://schemas.openxmlformats.org/officeDocument/2006/relationships/externalLink" Target="externalLinks/externalLink20.xml"/><Relationship Id="rId24" Type="http://schemas.openxmlformats.org/officeDocument/2006/relationships/externalLink" Target="externalLinks/externalLink21.xml"/><Relationship Id="rId25" Type="http://schemas.openxmlformats.org/officeDocument/2006/relationships/externalLink" Target="externalLinks/externalLink22.xml"/><Relationship Id="rId26" Type="http://schemas.openxmlformats.org/officeDocument/2006/relationships/externalLink" Target="externalLinks/externalLink23.xml"/><Relationship Id="rId27" Type="http://schemas.openxmlformats.org/officeDocument/2006/relationships/externalLink" Target="externalLinks/externalLink24.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externalLink" Target="externalLinks/externalLink7.xml"/><Relationship Id="rId11" Type="http://schemas.openxmlformats.org/officeDocument/2006/relationships/externalLink" Target="externalLinks/externalLink8.xml"/><Relationship Id="rId12" Type="http://schemas.openxmlformats.org/officeDocument/2006/relationships/externalLink" Target="externalLinks/externalLink9.xml"/><Relationship Id="rId13" Type="http://schemas.openxmlformats.org/officeDocument/2006/relationships/externalLink" Target="externalLinks/externalLink10.xml"/><Relationship Id="rId14" Type="http://schemas.openxmlformats.org/officeDocument/2006/relationships/externalLink" Target="externalLinks/externalLink11.xml"/><Relationship Id="rId15" Type="http://schemas.openxmlformats.org/officeDocument/2006/relationships/externalLink" Target="externalLinks/externalLink12.xml"/><Relationship Id="rId16" Type="http://schemas.openxmlformats.org/officeDocument/2006/relationships/externalLink" Target="externalLinks/externalLink13.xml"/><Relationship Id="rId17" Type="http://schemas.openxmlformats.org/officeDocument/2006/relationships/externalLink" Target="externalLinks/externalLink14.xml"/><Relationship Id="rId18" Type="http://schemas.openxmlformats.org/officeDocument/2006/relationships/externalLink" Target="externalLinks/externalLink15.xml"/><Relationship Id="rId19" Type="http://schemas.openxmlformats.org/officeDocument/2006/relationships/externalLink" Target="externalLinks/externalLink1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ColWidth="8.83203125" defaultRowHeight="15" x14ac:dyDescent="0.2"/>
  <cols>
    <col min="1" max="1" width="113.33203125" customWidth="1"/>
  </cols>
  <sheetData>
    <row r="1" spans="1:1" ht="18" x14ac:dyDescent="0.2">
      <c r="A1" s="1" t="s">
        <v>0</v>
      </c>
    </row>
    <row r="3" spans="1:1" x14ac:dyDescent="0.2">
      <c r="A3" s="24" t="s">
        <v>28</v>
      </c>
    </row>
    <row r="4" spans="1:1" x14ac:dyDescent="0.2">
      <c r="A4" s="25" t="s">
        <v>29</v>
      </c>
    </row>
    <row r="5" spans="1:1" ht="27" x14ac:dyDescent="0.2">
      <c r="A5" s="26" t="s">
        <v>53</v>
      </c>
    </row>
    <row r="6" spans="1:1" ht="27" x14ac:dyDescent="0.2">
      <c r="A6" s="27" t="s">
        <v>30</v>
      </c>
    </row>
    <row r="7" spans="1:1" ht="27" x14ac:dyDescent="0.2">
      <c r="A7" s="26" t="s">
        <v>36</v>
      </c>
    </row>
    <row r="8" spans="1:1" x14ac:dyDescent="0.2">
      <c r="A8" s="29" t="s">
        <v>37</v>
      </c>
    </row>
    <row r="9" spans="1:1" ht="27" x14ac:dyDescent="0.2">
      <c r="A9" s="29" t="s">
        <v>38</v>
      </c>
    </row>
    <row r="10" spans="1:1" ht="27" x14ac:dyDescent="0.2">
      <c r="A10" s="26" t="s">
        <v>31</v>
      </c>
    </row>
    <row r="11" spans="1:1" x14ac:dyDescent="0.2">
      <c r="A11" s="28" t="s">
        <v>32</v>
      </c>
    </row>
    <row r="12" spans="1:1" x14ac:dyDescent="0.2">
      <c r="A12" s="29" t="s">
        <v>40</v>
      </c>
    </row>
    <row r="13" spans="1:1" x14ac:dyDescent="0.2">
      <c r="A13" s="29" t="s">
        <v>39</v>
      </c>
    </row>
    <row r="14" spans="1:1" x14ac:dyDescent="0.2">
      <c r="A14" s="26" t="s">
        <v>41</v>
      </c>
    </row>
    <row r="15" spans="1:1" ht="27" x14ac:dyDescent="0.2">
      <c r="A15" s="26" t="s">
        <v>51</v>
      </c>
    </row>
    <row r="16" spans="1:1" x14ac:dyDescent="0.2">
      <c r="A16" s="28" t="s">
        <v>33</v>
      </c>
    </row>
    <row r="17" spans="1:1" ht="40" x14ac:dyDescent="0.2">
      <c r="A17" s="26" t="s">
        <v>52</v>
      </c>
    </row>
    <row r="18" spans="1:1" x14ac:dyDescent="0.2">
      <c r="A18" s="28" t="s">
        <v>34</v>
      </c>
    </row>
    <row r="19" spans="1:1" ht="93.5" customHeight="1" x14ac:dyDescent="0.2">
      <c r="A19" s="27" t="s">
        <v>44</v>
      </c>
    </row>
    <row r="20" spans="1:1" x14ac:dyDescent="0.2">
      <c r="A20" s="28" t="s">
        <v>35</v>
      </c>
    </row>
    <row r="21" spans="1:1" ht="44" customHeight="1" x14ac:dyDescent="0.2">
      <c r="A21" s="26"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sqref="A1:I1"/>
    </sheetView>
  </sheetViews>
  <sheetFormatPr baseColWidth="10" defaultColWidth="8.83203125" defaultRowHeight="15" x14ac:dyDescent="0.2"/>
  <cols>
    <col min="3" max="3" width="42.6640625" customWidth="1"/>
    <col min="4" max="4" width="14.33203125" bestFit="1" customWidth="1"/>
    <col min="5" max="5" width="14.33203125" customWidth="1"/>
    <col min="6" max="6" width="16.6640625" bestFit="1" customWidth="1"/>
    <col min="7" max="7" width="14.33203125" customWidth="1"/>
    <col min="10" max="10" width="12.5" bestFit="1" customWidth="1"/>
  </cols>
  <sheetData>
    <row r="1" spans="1:10" ht="18" x14ac:dyDescent="0.2">
      <c r="A1" s="44" t="s">
        <v>0</v>
      </c>
      <c r="B1" s="44"/>
      <c r="C1" s="44"/>
      <c r="D1" s="44"/>
      <c r="E1" s="44"/>
      <c r="F1" s="44"/>
      <c r="G1" s="44"/>
      <c r="H1" s="44"/>
      <c r="I1" s="44"/>
    </row>
    <row r="2" spans="1:10" s="23" customFormat="1" x14ac:dyDescent="0.2">
      <c r="A2" s="2" t="s">
        <v>10</v>
      </c>
    </row>
    <row r="3" spans="1:10" s="23" customFormat="1" x14ac:dyDescent="0.2"/>
    <row r="4" spans="1:10" s="23" customFormat="1" ht="16" x14ac:dyDescent="0.2">
      <c r="C4" s="3" t="s">
        <v>11</v>
      </c>
      <c r="D4" s="4"/>
      <c r="E4" s="4"/>
      <c r="F4" s="4"/>
      <c r="G4" s="4"/>
    </row>
    <row r="5" spans="1:10" s="23" customFormat="1" x14ac:dyDescent="0.2">
      <c r="C5" s="45" t="s">
        <v>12</v>
      </c>
      <c r="D5" s="45"/>
      <c r="E5" s="45"/>
      <c r="F5" s="45"/>
      <c r="G5" s="45"/>
    </row>
    <row r="6" spans="1:10" s="23" customFormat="1" ht="23" x14ac:dyDescent="0.2">
      <c r="C6" s="5" t="s">
        <v>13</v>
      </c>
      <c r="D6" s="5" t="s">
        <v>14</v>
      </c>
      <c r="E6" s="6" t="s">
        <v>15</v>
      </c>
      <c r="F6" s="6" t="s">
        <v>16</v>
      </c>
      <c r="G6" s="6" t="s">
        <v>17</v>
      </c>
    </row>
    <row r="7" spans="1:10" s="23" customFormat="1" x14ac:dyDescent="0.2">
      <c r="C7" s="7" t="s">
        <v>18</v>
      </c>
      <c r="D7" s="8">
        <f>E21</f>
        <v>301361.23681442346</v>
      </c>
      <c r="E7" s="9">
        <f>D7/$D$37</f>
        <v>3.9992987296999988E-2</v>
      </c>
      <c r="F7" s="18">
        <f>E32</f>
        <v>19784805.184272647</v>
      </c>
      <c r="G7" s="10">
        <f>F7/$D$37</f>
        <v>2.6255980058095028</v>
      </c>
    </row>
    <row r="8" spans="1:10" s="23" customFormat="1" x14ac:dyDescent="0.2">
      <c r="C8" s="7" t="s">
        <v>19</v>
      </c>
      <c r="D8" s="8">
        <f>D21</f>
        <v>294435.36515151511</v>
      </c>
      <c r="E8" s="9">
        <f>D8/$D$37</f>
        <v>3.9073870092799265E-2</v>
      </c>
      <c r="F8" s="18">
        <f>D32</f>
        <v>19330111.597830087</v>
      </c>
      <c r="G8" s="10">
        <f>F8/$D$37</f>
        <v>2.5652566194426067</v>
      </c>
    </row>
    <row r="9" spans="1:10" s="23" customFormat="1" x14ac:dyDescent="0.2">
      <c r="C9" s="5" t="s">
        <v>2</v>
      </c>
      <c r="D9" s="11">
        <f>SUM(D7:D8)</f>
        <v>595796.60196593858</v>
      </c>
      <c r="E9" s="12">
        <f>SUM(E7:E8)</f>
        <v>7.9066857389799253E-2</v>
      </c>
      <c r="F9" s="20">
        <f>SUM(F7:F8)</f>
        <v>39114916.782102734</v>
      </c>
      <c r="G9" s="13">
        <f>SUM(G7:G8)</f>
        <v>5.1908546252521095</v>
      </c>
    </row>
    <row r="10" spans="1:10" s="23" customFormat="1" x14ac:dyDescent="0.2"/>
    <row r="11" spans="1:10" s="23" customFormat="1" x14ac:dyDescent="0.2"/>
    <row r="12" spans="1:10" s="23" customFormat="1" x14ac:dyDescent="0.2">
      <c r="C12" s="46" t="s">
        <v>20</v>
      </c>
      <c r="D12" s="46"/>
      <c r="E12" s="46"/>
      <c r="F12" s="46"/>
      <c r="G12" s="46"/>
      <c r="H12" s="46"/>
    </row>
    <row r="13" spans="1:10" s="23" customFormat="1" x14ac:dyDescent="0.2">
      <c r="C13" s="14" t="s">
        <v>21</v>
      </c>
      <c r="D13" s="14" t="s">
        <v>19</v>
      </c>
      <c r="E13" s="14" t="s">
        <v>18</v>
      </c>
      <c r="F13" s="14" t="s">
        <v>1</v>
      </c>
      <c r="G13" s="14" t="s">
        <v>22</v>
      </c>
      <c r="H13" s="15"/>
    </row>
    <row r="14" spans="1:10" s="23" customFormat="1" x14ac:dyDescent="0.2">
      <c r="C14" s="7" t="s">
        <v>3</v>
      </c>
      <c r="D14" s="8">
        <v>401.56060606060606</v>
      </c>
      <c r="E14" s="32">
        <v>5873.0174562488364</v>
      </c>
      <c r="F14" s="8">
        <f t="shared" ref="F14:F20" si="0">SUM(D14:E14)</f>
        <v>6274.5780623094424</v>
      </c>
      <c r="G14" s="16">
        <f t="shared" ref="G14:G21" si="1">F14/$F$21</f>
        <v>1.0531409614632474E-2</v>
      </c>
      <c r="H14" s="15"/>
      <c r="J14" s="34"/>
    </row>
    <row r="15" spans="1:10" s="23" customFormat="1" x14ac:dyDescent="0.2">
      <c r="C15" s="7" t="s">
        <v>4</v>
      </c>
      <c r="D15" s="8">
        <v>0</v>
      </c>
      <c r="E15" s="32">
        <v>32371.581907365071</v>
      </c>
      <c r="F15" s="8">
        <f t="shared" si="0"/>
        <v>32371.581907365071</v>
      </c>
      <c r="G15" s="16">
        <f t="shared" si="1"/>
        <v>5.433327716295995E-2</v>
      </c>
      <c r="H15" s="15"/>
      <c r="J15" s="34"/>
    </row>
    <row r="16" spans="1:10" s="23" customFormat="1" x14ac:dyDescent="0.2">
      <c r="C16" s="7" t="s">
        <v>5</v>
      </c>
      <c r="D16" s="32">
        <v>152190.0318181818</v>
      </c>
      <c r="E16" s="32">
        <v>17601.221124159641</v>
      </c>
      <c r="F16" s="8">
        <f t="shared" si="0"/>
        <v>169791.25294234144</v>
      </c>
      <c r="G16" s="16">
        <f t="shared" si="1"/>
        <v>0.28498190889656722</v>
      </c>
      <c r="H16" s="15"/>
      <c r="J16" s="34"/>
    </row>
    <row r="17" spans="3:10" s="23" customFormat="1" x14ac:dyDescent="0.2">
      <c r="C17" s="7" t="s">
        <v>6</v>
      </c>
      <c r="D17" s="8">
        <v>42430.318181818184</v>
      </c>
      <c r="E17" s="32">
        <v>26253.079178809603</v>
      </c>
      <c r="F17" s="8">
        <f t="shared" si="0"/>
        <v>68683.397360627787</v>
      </c>
      <c r="G17" s="16">
        <f t="shared" si="1"/>
        <v>0.11527994139945495</v>
      </c>
      <c r="H17" s="15"/>
      <c r="J17" s="34"/>
    </row>
    <row r="18" spans="3:10" s="23" customFormat="1" x14ac:dyDescent="0.2">
      <c r="C18" s="7" t="s">
        <v>7</v>
      </c>
      <c r="D18" s="8">
        <v>99252.469696969696</v>
      </c>
      <c r="E18" s="32">
        <v>14760.860611828875</v>
      </c>
      <c r="F18" s="8">
        <f t="shared" si="0"/>
        <v>114013.33030879857</v>
      </c>
      <c r="G18" s="16">
        <f t="shared" si="1"/>
        <v>0.19136284082955657</v>
      </c>
      <c r="H18" s="15"/>
      <c r="J18" s="34"/>
    </row>
    <row r="19" spans="3:10" s="23" customFormat="1" x14ac:dyDescent="0.2">
      <c r="C19" s="7" t="s">
        <v>8</v>
      </c>
      <c r="D19" s="8">
        <v>160.9848484848485</v>
      </c>
      <c r="E19" s="32">
        <v>72825.910466679095</v>
      </c>
      <c r="F19" s="8">
        <f t="shared" si="0"/>
        <v>72986.895315163943</v>
      </c>
      <c r="G19" s="16">
        <f t="shared" si="1"/>
        <v>0.12250304059192431</v>
      </c>
      <c r="H19" s="15"/>
      <c r="J19" s="34"/>
    </row>
    <row r="20" spans="3:10" s="23" customFormat="1" x14ac:dyDescent="0.2">
      <c r="C20" s="7" t="s">
        <v>9</v>
      </c>
      <c r="D20" s="8">
        <v>0</v>
      </c>
      <c r="E20" s="32">
        <v>131675.5660693323</v>
      </c>
      <c r="F20" s="8">
        <f t="shared" si="0"/>
        <v>131675.5660693323</v>
      </c>
      <c r="G20" s="16">
        <f t="shared" si="1"/>
        <v>0.22100758150490449</v>
      </c>
      <c r="H20" s="15"/>
      <c r="J20" s="34"/>
    </row>
    <row r="21" spans="3:10" s="23" customFormat="1" x14ac:dyDescent="0.2">
      <c r="C21" s="5" t="s">
        <v>2</v>
      </c>
      <c r="D21" s="11">
        <f>SUM(D14:D20)</f>
        <v>294435.36515151511</v>
      </c>
      <c r="E21" s="11">
        <f>SUM(E14:E20)</f>
        <v>301361.23681442346</v>
      </c>
      <c r="F21" s="11">
        <f>SUM(F14:F20)</f>
        <v>595796.60196593858</v>
      </c>
      <c r="G21" s="17">
        <f t="shared" si="1"/>
        <v>1</v>
      </c>
      <c r="H21" s="15"/>
    </row>
    <row r="22" spans="3:10" s="23" customFormat="1" x14ac:dyDescent="0.2"/>
    <row r="23" spans="3:10" s="23" customFormat="1" x14ac:dyDescent="0.2">
      <c r="C23" s="46" t="s">
        <v>23</v>
      </c>
      <c r="D23" s="46"/>
      <c r="E23" s="46"/>
      <c r="F23" s="46"/>
      <c r="G23" s="46"/>
      <c r="H23" s="46"/>
    </row>
    <row r="24" spans="3:10" s="23" customFormat="1" x14ac:dyDescent="0.2">
      <c r="C24" s="14" t="s">
        <v>21</v>
      </c>
      <c r="D24" s="14" t="s">
        <v>19</v>
      </c>
      <c r="E24" s="14" t="s">
        <v>18</v>
      </c>
      <c r="F24" s="14" t="s">
        <v>1</v>
      </c>
      <c r="G24" s="14" t="s">
        <v>22</v>
      </c>
      <c r="H24" s="15"/>
    </row>
    <row r="25" spans="3:10" s="23" customFormat="1" x14ac:dyDescent="0.2">
      <c r="C25" s="7" t="s">
        <v>3</v>
      </c>
      <c r="D25" s="18">
        <f>D14*$D$38</f>
        <v>26363.040066363636</v>
      </c>
      <c r="E25" s="18">
        <f>E14*$D$38</f>
        <v>385572.17060822225</v>
      </c>
      <c r="F25" s="18">
        <f t="shared" ref="F25:F31" si="2">SUM(D25:E25)</f>
        <v>411935.21067458589</v>
      </c>
      <c r="G25" s="19">
        <f t="shared" ref="G25:G32" si="3">F25/$F$32</f>
        <v>1.0531409614632475E-2</v>
      </c>
      <c r="H25" s="15"/>
    </row>
    <row r="26" spans="3:10" s="23" customFormat="1" x14ac:dyDescent="0.2">
      <c r="C26" s="7" t="s">
        <v>4</v>
      </c>
      <c r="D26" s="18">
        <f t="shared" ref="D26:E26" si="4">D15*$D$38</f>
        <v>0</v>
      </c>
      <c r="E26" s="18">
        <f t="shared" si="4"/>
        <v>2125241.6147281015</v>
      </c>
      <c r="F26" s="18">
        <f t="shared" si="2"/>
        <v>2125241.6147281015</v>
      </c>
      <c r="G26" s="19">
        <f t="shared" si="3"/>
        <v>5.4333277162959957E-2</v>
      </c>
      <c r="H26" s="15"/>
    </row>
    <row r="27" spans="3:10" s="23" customFormat="1" x14ac:dyDescent="0.2">
      <c r="C27" s="7" t="s">
        <v>5</v>
      </c>
      <c r="D27" s="18">
        <f t="shared" ref="D27:E27" si="5">D16*$D$38</f>
        <v>9991497.7863100898</v>
      </c>
      <c r="E27" s="18">
        <f t="shared" si="5"/>
        <v>1155545.8645839219</v>
      </c>
      <c r="F27" s="18">
        <f t="shared" si="2"/>
        <v>11147043.650894012</v>
      </c>
      <c r="G27" s="19">
        <f t="shared" si="3"/>
        <v>0.28498190889656727</v>
      </c>
      <c r="H27" s="15"/>
    </row>
    <row r="28" spans="3:10" s="23" customFormat="1" x14ac:dyDescent="0.2">
      <c r="C28" s="7" t="s">
        <v>6</v>
      </c>
      <c r="D28" s="18">
        <f t="shared" ref="D28:E28" si="6">D17*$D$38</f>
        <v>2785612.3369009094</v>
      </c>
      <c r="E28" s="18">
        <f t="shared" si="6"/>
        <v>1723552.9775844514</v>
      </c>
      <c r="F28" s="18">
        <f t="shared" si="2"/>
        <v>4509165.3144853609</v>
      </c>
      <c r="G28" s="19">
        <f t="shared" si="3"/>
        <v>0.11527994139945497</v>
      </c>
      <c r="H28" s="15"/>
    </row>
    <row r="29" spans="3:10" s="23" customFormat="1" x14ac:dyDescent="0.2">
      <c r="C29" s="7" t="s">
        <v>7</v>
      </c>
      <c r="D29" s="18">
        <f t="shared" ref="D29:E29" si="7">D18*$D$38</f>
        <v>6516069.5442118179</v>
      </c>
      <c r="E29" s="18">
        <f t="shared" si="7"/>
        <v>969072.0500230589</v>
      </c>
      <c r="F29" s="18">
        <f t="shared" si="2"/>
        <v>7485141.5942348763</v>
      </c>
      <c r="G29" s="19">
        <f t="shared" si="3"/>
        <v>0.19136284082955657</v>
      </c>
      <c r="H29" s="15"/>
    </row>
    <row r="30" spans="3:10" s="23" customFormat="1" x14ac:dyDescent="0.2">
      <c r="C30" s="7" t="s">
        <v>8</v>
      </c>
      <c r="D30" s="18">
        <f t="shared" ref="D30:E30" si="8">D19*$D$38</f>
        <v>10568.890340909093</v>
      </c>
      <c r="E30" s="18">
        <f t="shared" si="8"/>
        <v>4781127.3479667641</v>
      </c>
      <c r="F30" s="18">
        <f t="shared" si="2"/>
        <v>4791696.2383076735</v>
      </c>
      <c r="G30" s="19">
        <f t="shared" si="3"/>
        <v>0.12250304059192434</v>
      </c>
      <c r="H30" s="15"/>
    </row>
    <row r="31" spans="3:10" s="23" customFormat="1" x14ac:dyDescent="0.2">
      <c r="C31" s="7" t="s">
        <v>9</v>
      </c>
      <c r="D31" s="18">
        <f t="shared" ref="D31:E31" si="9">D20*$D$38</f>
        <v>0</v>
      </c>
      <c r="E31" s="18">
        <f t="shared" si="9"/>
        <v>8644693.1587781273</v>
      </c>
      <c r="F31" s="18">
        <f t="shared" si="2"/>
        <v>8644693.1587781273</v>
      </c>
      <c r="G31" s="19">
        <f t="shared" si="3"/>
        <v>0.22100758150490452</v>
      </c>
      <c r="H31" s="15"/>
    </row>
    <row r="32" spans="3:10" s="23" customFormat="1" x14ac:dyDescent="0.2">
      <c r="C32" s="5" t="s">
        <v>1</v>
      </c>
      <c r="D32" s="20">
        <f>SUM(D25:D31)</f>
        <v>19330111.597830087</v>
      </c>
      <c r="E32" s="20">
        <f>SUM(E25:E31)</f>
        <v>19784805.184272647</v>
      </c>
      <c r="F32" s="20">
        <f>SUM(F25:F31)</f>
        <v>39114916.782102734</v>
      </c>
      <c r="G32" s="21">
        <f t="shared" si="3"/>
        <v>1</v>
      </c>
      <c r="H32" s="15"/>
    </row>
    <row r="33" spans="1:8" s="23" customFormat="1" x14ac:dyDescent="0.2"/>
    <row r="34" spans="1:8" s="23" customFormat="1" x14ac:dyDescent="0.2"/>
    <row r="35" spans="1:8" s="23" customFormat="1" x14ac:dyDescent="0.2"/>
    <row r="36" spans="1:8" s="23" customFormat="1" ht="16" x14ac:dyDescent="0.2">
      <c r="C36" s="3" t="s">
        <v>24</v>
      </c>
      <c r="D36" s="4"/>
    </row>
    <row r="37" spans="1:8" s="23" customFormat="1" x14ac:dyDescent="0.2">
      <c r="C37" s="7" t="s">
        <v>25</v>
      </c>
      <c r="D37" s="22">
        <v>7535352</v>
      </c>
    </row>
    <row r="38" spans="1:8" s="23" customFormat="1" x14ac:dyDescent="0.2">
      <c r="C38" s="7" t="s">
        <v>26</v>
      </c>
      <c r="D38" s="40">
        <v>65.65146</v>
      </c>
    </row>
    <row r="39" spans="1:8" s="23" customFormat="1" x14ac:dyDescent="0.2"/>
    <row r="40" spans="1:8" s="23" customFormat="1" x14ac:dyDescent="0.2"/>
    <row r="41" spans="1:8" s="23" customFormat="1" x14ac:dyDescent="0.2"/>
    <row r="42" spans="1:8" s="23" customFormat="1" ht="16" x14ac:dyDescent="0.2">
      <c r="C42" s="47" t="s">
        <v>50</v>
      </c>
      <c r="D42" s="47"/>
      <c r="E42" s="47"/>
    </row>
    <row r="43" spans="1:8" s="23" customFormat="1" ht="24" customHeight="1" x14ac:dyDescent="0.2">
      <c r="C43" s="35"/>
      <c r="D43" s="36" t="s">
        <v>45</v>
      </c>
      <c r="E43" s="36" t="s">
        <v>12</v>
      </c>
    </row>
    <row r="44" spans="1:8" s="23" customFormat="1" x14ac:dyDescent="0.2">
      <c r="C44" s="37" t="s">
        <v>46</v>
      </c>
      <c r="D44" s="38">
        <f>D37</f>
        <v>7535352</v>
      </c>
      <c r="E44" s="39">
        <f>E9</f>
        <v>7.9066857389799253E-2</v>
      </c>
    </row>
    <row r="45" spans="1:8" s="23" customFormat="1" x14ac:dyDescent="0.2">
      <c r="C45" s="37" t="s">
        <v>47</v>
      </c>
      <c r="D45" s="38">
        <f>'Aug Costing Model'!D37</f>
        <v>9291697</v>
      </c>
      <c r="E45" s="39">
        <f>'Aug Costing Model'!E10</f>
        <v>4.5879542658170978E-2</v>
      </c>
    </row>
    <row r="46" spans="1:8" x14ac:dyDescent="0.2">
      <c r="A46" s="23"/>
      <c r="B46" s="23"/>
      <c r="C46" s="37" t="s">
        <v>48</v>
      </c>
      <c r="D46" s="42">
        <f>SUMPRODUCT(D44:D45,E44:E45)/(SUM(D44:D45))</f>
        <v>6.0741215577623735E-2</v>
      </c>
      <c r="E46" s="43"/>
      <c r="F46" s="23"/>
      <c r="G46" s="23"/>
      <c r="H46" s="23"/>
    </row>
    <row r="47" spans="1:8" x14ac:dyDescent="0.2">
      <c r="A47" s="23"/>
      <c r="B47" s="23"/>
      <c r="C47" s="23"/>
      <c r="D47" s="23"/>
      <c r="E47" s="23"/>
      <c r="F47" s="23"/>
      <c r="G47" s="23"/>
      <c r="H47" s="23"/>
    </row>
    <row r="48" spans="1:8" x14ac:dyDescent="0.2">
      <c r="A48" s="23"/>
      <c r="B48" s="23"/>
      <c r="C48" s="23"/>
      <c r="D48" s="23"/>
      <c r="E48" s="23"/>
      <c r="F48" s="23"/>
      <c r="G48" s="23"/>
      <c r="H48" s="23"/>
    </row>
    <row r="49" spans="1:8" x14ac:dyDescent="0.2">
      <c r="A49" s="23"/>
      <c r="B49" s="23"/>
      <c r="C49" s="23"/>
      <c r="D49" s="23"/>
      <c r="E49" s="23"/>
      <c r="F49" s="23"/>
      <c r="G49" s="23"/>
      <c r="H49" s="23"/>
    </row>
    <row r="50" spans="1:8" x14ac:dyDescent="0.2">
      <c r="A50" s="23"/>
      <c r="B50" s="23"/>
      <c r="C50" s="23"/>
      <c r="D50" s="23"/>
      <c r="E50" s="23"/>
      <c r="F50" s="23"/>
      <c r="G50" s="23"/>
      <c r="H50" s="23"/>
    </row>
    <row r="51" spans="1:8" x14ac:dyDescent="0.2">
      <c r="A51" s="23"/>
      <c r="B51" s="23"/>
      <c r="C51" s="23"/>
      <c r="D51" s="23"/>
      <c r="E51" s="23"/>
      <c r="F51" s="23"/>
      <c r="G51" s="23"/>
      <c r="H51" s="23"/>
    </row>
    <row r="52" spans="1:8" x14ac:dyDescent="0.2">
      <c r="A52" s="23"/>
      <c r="B52" s="23"/>
      <c r="C52" s="23"/>
      <c r="D52" s="23"/>
      <c r="E52" s="23"/>
      <c r="F52" s="23"/>
      <c r="G52" s="23"/>
      <c r="H52" s="23"/>
    </row>
    <row r="53" spans="1:8" x14ac:dyDescent="0.2">
      <c r="A53" s="23"/>
      <c r="B53" s="23"/>
      <c r="C53" s="23"/>
      <c r="D53" s="23"/>
      <c r="E53" s="23"/>
      <c r="F53" s="23"/>
      <c r="G53" s="23"/>
      <c r="H53" s="23"/>
    </row>
    <row r="54" spans="1:8" x14ac:dyDescent="0.2">
      <c r="A54" s="23"/>
      <c r="B54" s="23"/>
      <c r="C54" s="23"/>
      <c r="D54" s="23"/>
      <c r="E54" s="23"/>
      <c r="F54" s="23"/>
      <c r="G54" s="23"/>
      <c r="H54" s="23"/>
    </row>
  </sheetData>
  <mergeCells count="6">
    <mergeCell ref="D46:E46"/>
    <mergeCell ref="A1:I1"/>
    <mergeCell ref="C5:G5"/>
    <mergeCell ref="C12:H12"/>
    <mergeCell ref="C23:H23"/>
    <mergeCell ref="C42:E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election sqref="A1:J1"/>
    </sheetView>
  </sheetViews>
  <sheetFormatPr baseColWidth="10" defaultColWidth="8.83203125" defaultRowHeight="15" x14ac:dyDescent="0.2"/>
  <cols>
    <col min="2" max="2" width="10" bestFit="1" customWidth="1"/>
    <col min="3" max="3" width="42.6640625" customWidth="1"/>
    <col min="4" max="4" width="14.33203125" bestFit="1" customWidth="1"/>
    <col min="5" max="5" width="13" customWidth="1"/>
    <col min="6" max="6" width="13.5" customWidth="1"/>
    <col min="7" max="7" width="15.6640625" customWidth="1"/>
    <col min="8" max="8" width="11" customWidth="1"/>
  </cols>
  <sheetData>
    <row r="1" spans="1:10" ht="18" x14ac:dyDescent="0.2">
      <c r="A1" s="44" t="s">
        <v>0</v>
      </c>
      <c r="B1" s="44"/>
      <c r="C1" s="44"/>
      <c r="D1" s="44"/>
      <c r="E1" s="44"/>
      <c r="F1" s="44"/>
      <c r="G1" s="44"/>
      <c r="H1" s="44"/>
      <c r="I1" s="44"/>
      <c r="J1" s="44"/>
    </row>
    <row r="2" spans="1:10" s="23" customFormat="1" x14ac:dyDescent="0.2">
      <c r="A2" s="2" t="s">
        <v>27</v>
      </c>
    </row>
    <row r="3" spans="1:10" s="23" customFormat="1" x14ac:dyDescent="0.2"/>
    <row r="4" spans="1:10" s="23" customFormat="1" ht="16" x14ac:dyDescent="0.2">
      <c r="C4" s="3" t="s">
        <v>11</v>
      </c>
      <c r="D4" s="4"/>
      <c r="E4" s="4"/>
      <c r="F4" s="4"/>
      <c r="G4" s="4"/>
      <c r="H4" s="4"/>
    </row>
    <row r="5" spans="1:10" s="23" customFormat="1" x14ac:dyDescent="0.2">
      <c r="C5" s="45" t="s">
        <v>12</v>
      </c>
      <c r="D5" s="45"/>
      <c r="E5" s="45"/>
      <c r="F5" s="45"/>
      <c r="G5" s="45"/>
      <c r="H5" s="48"/>
    </row>
    <row r="6" spans="1:10" s="23" customFormat="1" ht="23" x14ac:dyDescent="0.2">
      <c r="C6" s="5" t="s">
        <v>13</v>
      </c>
      <c r="D6" s="5" t="s">
        <v>14</v>
      </c>
      <c r="E6" s="6" t="s">
        <v>15</v>
      </c>
      <c r="F6" s="6" t="s">
        <v>16</v>
      </c>
      <c r="G6" s="6" t="s">
        <v>17</v>
      </c>
      <c r="H6" s="41"/>
    </row>
    <row r="7" spans="1:10" s="23" customFormat="1" x14ac:dyDescent="0.2">
      <c r="C7" s="7" t="s">
        <v>18</v>
      </c>
      <c r="D7" s="8">
        <f>F22</f>
        <v>294972.05130254175</v>
      </c>
      <c r="E7" s="9">
        <f>D7/$D$37</f>
        <v>3.1745767355795367E-2</v>
      </c>
      <c r="F7" s="18">
        <f>F33</f>
        <v>19365345.827206768</v>
      </c>
      <c r="G7" s="10">
        <f>F7/$D$37</f>
        <v>2.0841559757283052</v>
      </c>
    </row>
    <row r="8" spans="1:10" s="23" customFormat="1" x14ac:dyDescent="0.2">
      <c r="C8" s="7" t="s">
        <v>19</v>
      </c>
      <c r="D8" s="8">
        <f>D22</f>
        <v>131326.75757575757</v>
      </c>
      <c r="E8" s="9">
        <f>D8/$D$37</f>
        <v>1.4133775302375612E-2</v>
      </c>
      <c r="F8" s="18">
        <f>D33</f>
        <v>8621793.3719145451</v>
      </c>
      <c r="G8" s="10">
        <f>F8/$D$37</f>
        <v>0.92790298391290038</v>
      </c>
    </row>
    <row r="9" spans="1:10" s="23" customFormat="1" x14ac:dyDescent="0.2">
      <c r="C9" s="7" t="s">
        <v>42</v>
      </c>
      <c r="D9" s="8">
        <f>E22</f>
        <v>138521.95984848484</v>
      </c>
      <c r="E9" s="9">
        <f>D9/$D$37</f>
        <v>1.4908144319437541E-2</v>
      </c>
      <c r="F9" s="18">
        <f>E33</f>
        <v>9094168.9061144087</v>
      </c>
      <c r="G9" s="10">
        <f>F9/$D$37</f>
        <v>0.97874144046178091</v>
      </c>
    </row>
    <row r="10" spans="1:10" s="23" customFormat="1" x14ac:dyDescent="0.2">
      <c r="C10" s="5" t="s">
        <v>2</v>
      </c>
      <c r="D10" s="11">
        <f>SUM(D7:D8)</f>
        <v>426298.80887829931</v>
      </c>
      <c r="E10" s="12">
        <f>SUM(E7:E8)</f>
        <v>4.5879542658170978E-2</v>
      </c>
      <c r="F10" s="20">
        <f>SUM(F7:F8)</f>
        <v>27987139.199121311</v>
      </c>
      <c r="G10" s="13">
        <f>SUM(G7:G8)</f>
        <v>3.0120589596412057</v>
      </c>
    </row>
    <row r="11" spans="1:10" s="23" customFormat="1" x14ac:dyDescent="0.2"/>
    <row r="12" spans="1:10" s="23" customFormat="1" x14ac:dyDescent="0.2"/>
    <row r="13" spans="1:10" s="23" customFormat="1" x14ac:dyDescent="0.2">
      <c r="B13" s="33"/>
      <c r="C13" s="46" t="s">
        <v>20</v>
      </c>
      <c r="D13" s="46"/>
      <c r="E13" s="46"/>
      <c r="F13" s="46"/>
      <c r="G13" s="46"/>
      <c r="H13" s="46"/>
      <c r="I13" s="46"/>
    </row>
    <row r="14" spans="1:10" s="23" customFormat="1" x14ac:dyDescent="0.2">
      <c r="C14" s="14" t="s">
        <v>21</v>
      </c>
      <c r="D14" s="14" t="s">
        <v>19</v>
      </c>
      <c r="E14" s="14" t="s">
        <v>43</v>
      </c>
      <c r="F14" s="14" t="s">
        <v>18</v>
      </c>
      <c r="G14" s="14" t="s">
        <v>1</v>
      </c>
      <c r="H14" s="14" t="s">
        <v>22</v>
      </c>
      <c r="I14" s="15"/>
    </row>
    <row r="15" spans="1:10" s="23" customFormat="1" x14ac:dyDescent="0.2">
      <c r="C15" s="7" t="s">
        <v>3</v>
      </c>
      <c r="D15" s="8">
        <v>275.45454545454544</v>
      </c>
      <c r="E15" s="8">
        <v>0</v>
      </c>
      <c r="F15" s="32">
        <v>9123.5620638575783</v>
      </c>
      <c r="G15" s="8">
        <f t="shared" ref="G15:G21" si="0">SUM(D15:F15)</f>
        <v>9399.0166093121243</v>
      </c>
      <c r="H15" s="16">
        <f t="shared" ref="H15:H22" si="1">G15/$G$22</f>
        <v>1.66407064501175E-2</v>
      </c>
      <c r="I15" s="15"/>
    </row>
    <row r="16" spans="1:10" s="23" customFormat="1" x14ac:dyDescent="0.2">
      <c r="C16" s="7" t="s">
        <v>4</v>
      </c>
      <c r="D16" s="8">
        <v>0</v>
      </c>
      <c r="E16" s="8">
        <v>0</v>
      </c>
      <c r="F16" s="32">
        <v>32356.875332392126</v>
      </c>
      <c r="G16" s="8">
        <f t="shared" si="0"/>
        <v>32356.875332392126</v>
      </c>
      <c r="H16" s="16">
        <f t="shared" si="1"/>
        <v>5.7286978673483993E-2</v>
      </c>
      <c r="I16" s="15"/>
    </row>
    <row r="17" spans="3:9" s="23" customFormat="1" x14ac:dyDescent="0.2">
      <c r="C17" s="7" t="s">
        <v>5</v>
      </c>
      <c r="D17" s="32">
        <v>470.5151515151515</v>
      </c>
      <c r="E17" s="32">
        <v>138521.95984848484</v>
      </c>
      <c r="F17" s="32">
        <v>19415.194385443454</v>
      </c>
      <c r="G17" s="8">
        <f t="shared" si="0"/>
        <v>158407.66938544344</v>
      </c>
      <c r="H17" s="16">
        <f t="shared" si="1"/>
        <v>0.28045652383237446</v>
      </c>
      <c r="I17" s="15"/>
    </row>
    <row r="18" spans="3:9" s="23" customFormat="1" x14ac:dyDescent="0.2">
      <c r="C18" s="7" t="s">
        <v>6</v>
      </c>
      <c r="D18" s="8">
        <v>62768.833333333336</v>
      </c>
      <c r="E18" s="8">
        <v>0</v>
      </c>
      <c r="F18" s="32">
        <v>28172.212871094773</v>
      </c>
      <c r="G18" s="8">
        <f t="shared" si="0"/>
        <v>90941.046204428101</v>
      </c>
      <c r="H18" s="16">
        <f t="shared" si="1"/>
        <v>0.1610086796373067</v>
      </c>
      <c r="I18" s="15"/>
    </row>
    <row r="19" spans="3:9" s="23" customFormat="1" x14ac:dyDescent="0.2">
      <c r="C19" s="7" t="s">
        <v>7</v>
      </c>
      <c r="D19" s="8">
        <v>67189.439393939392</v>
      </c>
      <c r="E19" s="8">
        <v>0</v>
      </c>
      <c r="F19" s="32">
        <v>2341.0829473194763</v>
      </c>
      <c r="G19" s="8">
        <f t="shared" si="0"/>
        <v>69530.522341258868</v>
      </c>
      <c r="H19" s="16">
        <f t="shared" si="1"/>
        <v>0.12310192222214876</v>
      </c>
      <c r="I19" s="15"/>
    </row>
    <row r="20" spans="3:9" s="23" customFormat="1" x14ac:dyDescent="0.2">
      <c r="C20" s="7" t="s">
        <v>8</v>
      </c>
      <c r="D20" s="8">
        <v>622.5151515151515</v>
      </c>
      <c r="E20" s="8">
        <v>0</v>
      </c>
      <c r="F20" s="32">
        <v>64290.888861035361</v>
      </c>
      <c r="G20" s="8">
        <f t="shared" si="0"/>
        <v>64913.404012550513</v>
      </c>
      <c r="H20" s="16">
        <f t="shared" si="1"/>
        <v>0.1149274382365187</v>
      </c>
      <c r="I20" s="15"/>
    </row>
    <row r="21" spans="3:9" s="23" customFormat="1" x14ac:dyDescent="0.2">
      <c r="C21" s="7" t="s">
        <v>9</v>
      </c>
      <c r="D21" s="8">
        <v>0</v>
      </c>
      <c r="E21" s="8">
        <v>0</v>
      </c>
      <c r="F21" s="32">
        <v>139272.23484139901</v>
      </c>
      <c r="G21" s="8">
        <f t="shared" si="0"/>
        <v>139272.23484139901</v>
      </c>
      <c r="H21" s="16">
        <f t="shared" si="1"/>
        <v>0.24657775094804973</v>
      </c>
      <c r="I21" s="15"/>
    </row>
    <row r="22" spans="3:9" s="23" customFormat="1" x14ac:dyDescent="0.2">
      <c r="C22" s="5" t="s">
        <v>2</v>
      </c>
      <c r="D22" s="11">
        <f>SUM(D15:D21)</f>
        <v>131326.75757575757</v>
      </c>
      <c r="E22" s="11">
        <f>SUM(E15:E21)</f>
        <v>138521.95984848484</v>
      </c>
      <c r="F22" s="11">
        <f>SUM(F15:F21)</f>
        <v>294972.05130254175</v>
      </c>
      <c r="G22" s="11">
        <f>SUM(G15:G21)</f>
        <v>564820.76872678427</v>
      </c>
      <c r="H22" s="17">
        <f t="shared" si="1"/>
        <v>1</v>
      </c>
      <c r="I22" s="15"/>
    </row>
    <row r="23" spans="3:9" s="23" customFormat="1" x14ac:dyDescent="0.2"/>
    <row r="24" spans="3:9" s="23" customFormat="1" x14ac:dyDescent="0.2">
      <c r="C24" s="46" t="s">
        <v>23</v>
      </c>
      <c r="D24" s="46"/>
      <c r="E24" s="46"/>
      <c r="F24" s="46"/>
      <c r="G24" s="46"/>
      <c r="H24" s="46"/>
      <c r="I24" s="46"/>
    </row>
    <row r="25" spans="3:9" s="23" customFormat="1" x14ac:dyDescent="0.2">
      <c r="C25" s="14" t="s">
        <v>21</v>
      </c>
      <c r="D25" s="14" t="s">
        <v>19</v>
      </c>
      <c r="E25" s="14" t="s">
        <v>42</v>
      </c>
      <c r="F25" s="14" t="s">
        <v>18</v>
      </c>
      <c r="G25" s="14" t="s">
        <v>1</v>
      </c>
      <c r="H25" s="14" t="s">
        <v>22</v>
      </c>
      <c r="I25" s="15"/>
    </row>
    <row r="26" spans="3:9" s="23" customFormat="1" x14ac:dyDescent="0.2">
      <c r="C26" s="7" t="s">
        <v>3</v>
      </c>
      <c r="D26" s="18">
        <f t="shared" ref="D26:F32" si="2">D15*$D$38</f>
        <v>18083.993072727273</v>
      </c>
      <c r="E26" s="18">
        <f t="shared" si="2"/>
        <v>0</v>
      </c>
      <c r="F26" s="18">
        <f t="shared" si="2"/>
        <v>598975.16989286325</v>
      </c>
      <c r="G26" s="18">
        <f t="shared" ref="G26:G32" si="3">SUM(D26:F26)</f>
        <v>617059.16296559048</v>
      </c>
      <c r="H26" s="19">
        <f t="shared" ref="H26:H33" si="4">G26/$G$33</f>
        <v>1.6640706450117504E-2</v>
      </c>
      <c r="I26" s="15"/>
    </row>
    <row r="27" spans="3:9" s="23" customFormat="1" x14ac:dyDescent="0.2">
      <c r="C27" s="7" t="s">
        <v>4</v>
      </c>
      <c r="D27" s="18">
        <f t="shared" si="2"/>
        <v>0</v>
      </c>
      <c r="E27" s="18">
        <f t="shared" si="2"/>
        <v>0</v>
      </c>
      <c r="F27" s="18">
        <f t="shared" si="2"/>
        <v>2124276.1066095284</v>
      </c>
      <c r="G27" s="18">
        <f t="shared" si="3"/>
        <v>2124276.1066095284</v>
      </c>
      <c r="H27" s="19">
        <f t="shared" si="4"/>
        <v>5.7286978673484014E-2</v>
      </c>
      <c r="I27" s="15"/>
    </row>
    <row r="28" spans="3:9" s="23" customFormat="1" x14ac:dyDescent="0.2">
      <c r="C28" s="7" t="s">
        <v>5</v>
      </c>
      <c r="D28" s="18">
        <f t="shared" si="2"/>
        <v>30890.006649090908</v>
      </c>
      <c r="E28" s="18">
        <f t="shared" si="2"/>
        <v>9094168.9061144087</v>
      </c>
      <c r="F28" s="18">
        <f t="shared" si="2"/>
        <v>1274635.8575881654</v>
      </c>
      <c r="G28" s="18">
        <f t="shared" si="3"/>
        <v>10399694.770351663</v>
      </c>
      <c r="H28" s="19">
        <f t="shared" si="4"/>
        <v>0.28045652383237452</v>
      </c>
      <c r="I28" s="15"/>
    </row>
    <row r="29" spans="3:9" s="23" customFormat="1" x14ac:dyDescent="0.2">
      <c r="C29" s="7" t="s">
        <v>6</v>
      </c>
      <c r="D29" s="18">
        <f t="shared" si="2"/>
        <v>4120865.5508300001</v>
      </c>
      <c r="E29" s="18">
        <f t="shared" si="2"/>
        <v>0</v>
      </c>
      <c r="F29" s="18">
        <f t="shared" si="2"/>
        <v>1849546.9064181636</v>
      </c>
      <c r="G29" s="18">
        <f t="shared" si="3"/>
        <v>5970412.4572481634</v>
      </c>
      <c r="H29" s="19">
        <f t="shared" si="4"/>
        <v>0.16100867963730672</v>
      </c>
      <c r="I29" s="15"/>
    </row>
    <row r="30" spans="3:9" s="23" customFormat="1" x14ac:dyDescent="0.2">
      <c r="C30" s="7" t="s">
        <v>7</v>
      </c>
      <c r="D30" s="18">
        <f t="shared" si="2"/>
        <v>4411084.7927936362</v>
      </c>
      <c r="E30" s="18">
        <f t="shared" si="2"/>
        <v>0</v>
      </c>
      <c r="F30" s="18">
        <f t="shared" si="2"/>
        <v>153695.51347262671</v>
      </c>
      <c r="G30" s="18">
        <f t="shared" si="3"/>
        <v>4564780.3062662631</v>
      </c>
      <c r="H30" s="19">
        <f t="shared" si="4"/>
        <v>0.1231019222221488</v>
      </c>
      <c r="I30" s="15"/>
    </row>
    <row r="31" spans="3:9" s="23" customFormat="1" x14ac:dyDescent="0.2">
      <c r="C31" s="7" t="s">
        <v>8</v>
      </c>
      <c r="D31" s="18">
        <f t="shared" si="2"/>
        <v>40869.028569090908</v>
      </c>
      <c r="E31" s="18">
        <f t="shared" si="2"/>
        <v>0</v>
      </c>
      <c r="F31" s="18">
        <f t="shared" si="2"/>
        <v>4220790.7184247086</v>
      </c>
      <c r="G31" s="18">
        <f t="shared" si="3"/>
        <v>4261659.7469937997</v>
      </c>
      <c r="H31" s="19">
        <f t="shared" si="4"/>
        <v>0.11492743823651874</v>
      </c>
      <c r="I31" s="15"/>
    </row>
    <row r="32" spans="3:9" s="23" customFormat="1" x14ac:dyDescent="0.2">
      <c r="C32" s="7" t="s">
        <v>9</v>
      </c>
      <c r="D32" s="18">
        <f t="shared" si="2"/>
        <v>0</v>
      </c>
      <c r="E32" s="18">
        <f t="shared" si="2"/>
        <v>0</v>
      </c>
      <c r="F32" s="18">
        <f t="shared" si="2"/>
        <v>9143425.5548007134</v>
      </c>
      <c r="G32" s="18">
        <f t="shared" si="3"/>
        <v>9143425.5548007134</v>
      </c>
      <c r="H32" s="19">
        <f t="shared" si="4"/>
        <v>0.24657775094804979</v>
      </c>
      <c r="I32" s="15"/>
    </row>
    <row r="33" spans="1:9" s="23" customFormat="1" x14ac:dyDescent="0.2">
      <c r="C33" s="5" t="s">
        <v>1</v>
      </c>
      <c r="D33" s="20">
        <f>SUM(D26:D32)</f>
        <v>8621793.3719145451</v>
      </c>
      <c r="E33" s="20">
        <f>SUM(E26:E32)</f>
        <v>9094168.9061144087</v>
      </c>
      <c r="F33" s="20">
        <f>SUM(F26:F32)</f>
        <v>19365345.827206768</v>
      </c>
      <c r="G33" s="20">
        <f>SUM(G26:G32)</f>
        <v>37081308.105235718</v>
      </c>
      <c r="H33" s="21">
        <f t="shared" si="4"/>
        <v>1</v>
      </c>
      <c r="I33" s="15"/>
    </row>
    <row r="34" spans="1:9" s="23" customFormat="1" x14ac:dyDescent="0.2"/>
    <row r="35" spans="1:9" s="23" customFormat="1" x14ac:dyDescent="0.2"/>
    <row r="36" spans="1:9" s="23" customFormat="1" ht="16" x14ac:dyDescent="0.2">
      <c r="C36" s="3" t="s">
        <v>24</v>
      </c>
      <c r="D36" s="4"/>
    </row>
    <row r="37" spans="1:9" s="23" customFormat="1" x14ac:dyDescent="0.2">
      <c r="C37" s="7" t="s">
        <v>25</v>
      </c>
      <c r="D37" s="22">
        <v>9291697</v>
      </c>
      <c r="E37" s="4"/>
    </row>
    <row r="38" spans="1:9" s="23" customFormat="1" x14ac:dyDescent="0.2">
      <c r="C38" s="7" t="s">
        <v>26</v>
      </c>
      <c r="D38" s="40">
        <v>65.65146</v>
      </c>
      <c r="E38" s="30"/>
    </row>
    <row r="39" spans="1:9" s="23" customFormat="1" x14ac:dyDescent="0.2">
      <c r="E39" s="31"/>
    </row>
    <row r="40" spans="1:9" s="23" customFormat="1" x14ac:dyDescent="0.2"/>
    <row r="41" spans="1:9" s="23" customFormat="1" x14ac:dyDescent="0.2"/>
    <row r="42" spans="1:9" s="23" customFormat="1" x14ac:dyDescent="0.2"/>
    <row r="43" spans="1:9" s="23" customFormat="1" x14ac:dyDescent="0.2"/>
    <row r="44" spans="1:9" s="23" customFormat="1" x14ac:dyDescent="0.2"/>
    <row r="45" spans="1:9" s="23" customFormat="1" x14ac:dyDescent="0.2"/>
    <row r="46" spans="1:9" s="23" customFormat="1" x14ac:dyDescent="0.2"/>
    <row r="47" spans="1:9" s="23" customFormat="1" x14ac:dyDescent="0.2"/>
    <row r="48" spans="1:9" x14ac:dyDescent="0.2">
      <c r="A48" s="23"/>
      <c r="B48" s="23"/>
      <c r="C48" s="23"/>
      <c r="D48" s="23"/>
      <c r="E48" s="23"/>
      <c r="F48" s="23"/>
      <c r="G48" s="23"/>
      <c r="H48" s="23"/>
      <c r="I48" s="23"/>
    </row>
    <row r="49" spans="1:9" x14ac:dyDescent="0.2">
      <c r="A49" s="23"/>
      <c r="B49" s="23"/>
      <c r="C49" s="23"/>
      <c r="D49" s="23"/>
      <c r="E49" s="23"/>
      <c r="F49" s="23"/>
      <c r="G49" s="23"/>
      <c r="H49" s="23"/>
      <c r="I49" s="23"/>
    </row>
    <row r="50" spans="1:9" x14ac:dyDescent="0.2">
      <c r="A50" s="23"/>
      <c r="B50" s="23"/>
      <c r="C50" s="23"/>
      <c r="D50" s="23"/>
      <c r="E50" s="23"/>
      <c r="F50" s="23"/>
      <c r="G50" s="23"/>
      <c r="H50" s="23"/>
      <c r="I50" s="23"/>
    </row>
    <row r="51" spans="1:9" x14ac:dyDescent="0.2">
      <c r="A51" s="23"/>
      <c r="B51" s="23"/>
      <c r="C51" s="23"/>
      <c r="D51" s="23"/>
      <c r="E51" s="23"/>
      <c r="F51" s="23"/>
      <c r="G51" s="23"/>
      <c r="H51" s="23"/>
      <c r="I51" s="23"/>
    </row>
    <row r="52" spans="1:9" x14ac:dyDescent="0.2">
      <c r="A52" s="23"/>
      <c r="B52" s="23"/>
      <c r="C52" s="23"/>
      <c r="D52" s="23"/>
      <c r="E52" s="23"/>
      <c r="F52" s="23"/>
      <c r="G52" s="23"/>
      <c r="H52" s="23"/>
      <c r="I52" s="23"/>
    </row>
    <row r="53" spans="1:9" x14ac:dyDescent="0.2">
      <c r="A53" s="23"/>
      <c r="B53" s="23"/>
      <c r="C53" s="23"/>
      <c r="D53" s="23"/>
      <c r="E53" s="23"/>
      <c r="F53" s="23"/>
      <c r="G53" s="23"/>
      <c r="H53" s="23"/>
      <c r="I53" s="23"/>
    </row>
    <row r="54" spans="1:9" x14ac:dyDescent="0.2">
      <c r="A54" s="23"/>
      <c r="B54" s="23"/>
      <c r="C54" s="23"/>
      <c r="D54" s="23"/>
      <c r="E54" s="23"/>
      <c r="F54" s="23"/>
      <c r="G54" s="23"/>
      <c r="H54" s="23"/>
      <c r="I54" s="23"/>
    </row>
    <row r="55" spans="1:9" x14ac:dyDescent="0.2">
      <c r="A55" s="23"/>
      <c r="B55" s="23"/>
      <c r="C55" s="23"/>
      <c r="D55" s="23"/>
      <c r="E55" s="23"/>
      <c r="F55" s="23"/>
      <c r="G55" s="23"/>
      <c r="H55" s="23"/>
      <c r="I55" s="23"/>
    </row>
    <row r="56" spans="1:9" x14ac:dyDescent="0.2">
      <c r="A56" s="23"/>
      <c r="B56" s="23"/>
      <c r="C56" s="23"/>
      <c r="D56" s="23"/>
      <c r="E56" s="23"/>
      <c r="F56" s="23"/>
      <c r="G56" s="23"/>
      <c r="H56" s="23"/>
      <c r="I56" s="23"/>
    </row>
  </sheetData>
  <mergeCells count="4">
    <mergeCell ref="A1:J1"/>
    <mergeCell ref="C5:H5"/>
    <mergeCell ref="C13:I13"/>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2018-02-17T20:43:44Z</dcterms:created>
  <dcterms:modified xsi:type="dcterms:W3CDTF">2018-10-26T00:26:14Z</dcterms:modified>
  <cp:category/>
</cp:coreProperties>
</file>