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ean\Documents\My Box Files\2013 Cost-effectiveness estimates\"/>
    </mc:Choice>
  </mc:AlternateContent>
  <bookViews>
    <workbookView xWindow="0" yWindow="0" windowWidth="11400" windowHeight="4608"/>
  </bookViews>
  <sheets>
    <sheet name="Summary" sheetId="5" r:id="rId1"/>
    <sheet name="Model - input values here" sheetId="13" r:id="rId2"/>
    <sheet name="Parameters" sheetId="2" r:id="rId3"/>
    <sheet name="Sources referenced" sheetId="3" r:id="rId4"/>
    <sheet name="Elie (generous to deworming)" sheetId="18" r:id="rId5"/>
    <sheet name="Elie (generous to cash)" sheetId="17" r:id="rId6"/>
    <sheet name="Alexander" sheetId="4" r:id="rId7"/>
    <sheet name="Sean" sheetId="14" r:id="rId8"/>
    <sheet name="Natalie" sheetId="19" r:id="rId9"/>
    <sheet name="Tim" sheetId="16" r:id="rId10"/>
  </sheets>
  <calcPr calcId="152511" concurrentCalc="0"/>
</workbook>
</file>

<file path=xl/calcChain.xml><?xml version="1.0" encoding="utf-8"?>
<calcChain xmlns="http://schemas.openxmlformats.org/spreadsheetml/2006/main">
  <c r="P20" i="13" l="1"/>
  <c r="C25" i="2"/>
  <c r="E25" i="2"/>
  <c r="Q8" i="14"/>
  <c r="I21" i="14"/>
  <c r="C9" i="5"/>
  <c r="D9" i="5"/>
  <c r="E9" i="5"/>
  <c r="F9" i="5"/>
  <c r="G26" i="14"/>
  <c r="G9" i="5"/>
  <c r="H9" i="5"/>
  <c r="P12" i="14"/>
  <c r="Q12" i="14"/>
  <c r="S12" i="14"/>
  <c r="I29" i="14"/>
  <c r="I9" i="5"/>
  <c r="J9" i="5"/>
  <c r="AO5" i="19"/>
  <c r="AO6" i="19"/>
  <c r="AO7" i="19"/>
  <c r="AO8" i="19"/>
  <c r="AO9" i="19"/>
  <c r="AO10" i="19"/>
  <c r="AO11" i="19"/>
  <c r="AO12" i="19"/>
  <c r="AO13" i="19"/>
  <c r="AO14" i="19"/>
  <c r="AO15" i="19"/>
  <c r="AO16" i="19"/>
  <c r="AO17" i="19"/>
  <c r="AO18" i="19"/>
  <c r="AO19" i="19"/>
  <c r="AO20" i="19"/>
  <c r="AO21" i="19"/>
  <c r="AO22" i="19"/>
  <c r="AO23" i="19"/>
  <c r="AO24" i="19"/>
  <c r="AO25" i="19"/>
  <c r="AO26" i="19"/>
  <c r="AO27" i="19"/>
  <c r="AO28" i="19"/>
  <c r="AO29" i="19"/>
  <c r="AO30" i="19"/>
  <c r="AO31" i="19"/>
  <c r="AO32" i="19"/>
  <c r="AO33" i="19"/>
  <c r="AO34" i="19"/>
  <c r="AO35" i="19"/>
  <c r="AO36" i="19"/>
  <c r="AO37" i="19"/>
  <c r="AO38" i="19"/>
  <c r="AO39" i="19"/>
  <c r="AO40" i="19"/>
  <c r="AO41" i="19"/>
  <c r="AO42" i="19"/>
  <c r="AO43" i="19"/>
  <c r="AO44" i="19"/>
  <c r="AO45" i="19"/>
  <c r="AO46" i="19"/>
  <c r="AO47" i="19"/>
  <c r="AO48" i="19"/>
  <c r="AO49" i="19"/>
  <c r="AO50" i="19"/>
  <c r="AO51" i="19"/>
  <c r="AO52" i="19"/>
  <c r="AO53" i="19"/>
  <c r="AO54" i="19"/>
  <c r="AO55" i="19"/>
  <c r="AO56" i="19"/>
  <c r="AO57" i="19"/>
  <c r="AO58" i="19"/>
  <c r="AO59" i="19"/>
  <c r="AO60" i="19"/>
  <c r="AO61" i="19"/>
  <c r="AO62" i="19"/>
  <c r="AO63" i="19"/>
  <c r="AO64" i="19"/>
  <c r="AO65" i="19"/>
  <c r="AO66" i="19"/>
  <c r="AO67" i="19"/>
  <c r="AO68" i="19"/>
  <c r="AO69" i="19"/>
  <c r="AO70" i="19"/>
  <c r="AO71" i="19"/>
  <c r="AO72" i="19"/>
  <c r="AO73" i="19"/>
  <c r="AO74" i="19"/>
  <c r="AO75" i="19"/>
  <c r="AO76" i="19"/>
  <c r="AO77" i="19"/>
  <c r="AO78" i="19"/>
  <c r="AO79" i="19"/>
  <c r="AO80" i="19"/>
  <c r="AO81" i="19"/>
  <c r="AO82" i="19"/>
  <c r="AO83" i="19"/>
  <c r="AO84" i="19"/>
  <c r="AO85" i="19"/>
  <c r="AO86" i="19"/>
  <c r="AO87" i="19"/>
  <c r="AO88" i="19"/>
  <c r="AO89" i="19"/>
  <c r="AO90" i="19"/>
  <c r="AO91" i="19"/>
  <c r="AO92" i="19"/>
  <c r="AO93" i="19"/>
  <c r="AO94" i="19"/>
  <c r="AO95" i="19"/>
  <c r="AO96" i="19"/>
  <c r="AO97" i="19"/>
  <c r="AO98" i="19"/>
  <c r="AO99" i="19"/>
  <c r="AO100" i="19"/>
  <c r="AO101" i="19"/>
  <c r="AO102" i="19"/>
  <c r="AO103" i="19"/>
  <c r="AO104" i="19"/>
  <c r="AO105" i="19"/>
  <c r="AO106" i="19"/>
  <c r="AO107" i="19"/>
  <c r="AO108" i="19"/>
  <c r="AO109" i="19"/>
  <c r="AO110" i="19"/>
  <c r="AO111" i="19"/>
  <c r="AV111" i="19"/>
  <c r="AP111" i="19"/>
  <c r="AR111" i="19"/>
  <c r="AS111" i="19"/>
  <c r="AT111" i="19"/>
  <c r="AU111" i="19"/>
  <c r="AV110" i="19"/>
  <c r="AP110" i="19"/>
  <c r="AR110" i="19"/>
  <c r="AS110" i="19"/>
  <c r="AT110" i="19"/>
  <c r="AU110" i="19"/>
  <c r="AV109" i="19"/>
  <c r="AP109" i="19"/>
  <c r="AR109" i="19"/>
  <c r="AS109" i="19"/>
  <c r="AT109" i="19"/>
  <c r="AU109" i="19"/>
  <c r="AV108" i="19"/>
  <c r="AP108" i="19"/>
  <c r="AR108" i="19"/>
  <c r="AS108" i="19"/>
  <c r="AT108" i="19"/>
  <c r="AU108" i="19"/>
  <c r="AV107" i="19"/>
  <c r="AP107" i="19"/>
  <c r="AR107" i="19"/>
  <c r="AS107" i="19"/>
  <c r="AT107" i="19"/>
  <c r="AU107" i="19"/>
  <c r="AV106" i="19"/>
  <c r="AP106" i="19"/>
  <c r="AR106" i="19"/>
  <c r="AS106" i="19"/>
  <c r="AT106" i="19"/>
  <c r="AU106" i="19"/>
  <c r="AV105" i="19"/>
  <c r="AP105" i="19"/>
  <c r="AR105" i="19"/>
  <c r="AS105" i="19"/>
  <c r="AT105" i="19"/>
  <c r="AU105" i="19"/>
  <c r="AV104" i="19"/>
  <c r="AP104" i="19"/>
  <c r="AR104" i="19"/>
  <c r="AS104" i="19"/>
  <c r="AT104" i="19"/>
  <c r="AU104" i="19"/>
  <c r="AV103" i="19"/>
  <c r="AP103" i="19"/>
  <c r="AR103" i="19"/>
  <c r="AS103" i="19"/>
  <c r="AT103" i="19"/>
  <c r="AU103" i="19"/>
  <c r="AV102" i="19"/>
  <c r="AP102" i="19"/>
  <c r="AR102" i="19"/>
  <c r="AS102" i="19"/>
  <c r="AT102" i="19"/>
  <c r="AU102" i="19"/>
  <c r="AV101" i="19"/>
  <c r="AP101" i="19"/>
  <c r="AR101" i="19"/>
  <c r="AS101" i="19"/>
  <c r="AT101" i="19"/>
  <c r="AU101" i="19"/>
  <c r="AV100" i="19"/>
  <c r="AP100" i="19"/>
  <c r="AR100" i="19"/>
  <c r="AS100" i="19"/>
  <c r="AT100" i="19"/>
  <c r="AU100" i="19"/>
  <c r="AV99" i="19"/>
  <c r="AP99" i="19"/>
  <c r="AR99" i="19"/>
  <c r="AS99" i="19"/>
  <c r="AT99" i="19"/>
  <c r="AU99" i="19"/>
  <c r="AV98" i="19"/>
  <c r="AP98" i="19"/>
  <c r="AR98" i="19"/>
  <c r="AS98" i="19"/>
  <c r="AT98" i="19"/>
  <c r="AU98" i="19"/>
  <c r="AV97" i="19"/>
  <c r="AP97" i="19"/>
  <c r="AR97" i="19"/>
  <c r="AS97" i="19"/>
  <c r="AT97" i="19"/>
  <c r="AU97" i="19"/>
  <c r="AV96" i="19"/>
  <c r="AP96" i="19"/>
  <c r="AR96" i="19"/>
  <c r="AS96" i="19"/>
  <c r="AT96" i="19"/>
  <c r="AU96" i="19"/>
  <c r="AV95" i="19"/>
  <c r="AP95" i="19"/>
  <c r="AR95" i="19"/>
  <c r="AS95" i="19"/>
  <c r="AT95" i="19"/>
  <c r="AU95" i="19"/>
  <c r="AV94" i="19"/>
  <c r="AP94" i="19"/>
  <c r="AR94" i="19"/>
  <c r="AS94" i="19"/>
  <c r="AT94" i="19"/>
  <c r="AU94" i="19"/>
  <c r="AV93" i="19"/>
  <c r="AP93" i="19"/>
  <c r="AR93" i="19"/>
  <c r="AS93" i="19"/>
  <c r="AT93" i="19"/>
  <c r="AU93" i="19"/>
  <c r="AV92" i="19"/>
  <c r="AP92" i="19"/>
  <c r="AR92" i="19"/>
  <c r="AS92" i="19"/>
  <c r="AT92" i="19"/>
  <c r="AU92" i="19"/>
  <c r="AV91" i="19"/>
  <c r="AP91" i="19"/>
  <c r="AR91" i="19"/>
  <c r="AS91" i="19"/>
  <c r="AT91" i="19"/>
  <c r="AU91" i="19"/>
  <c r="AV90" i="19"/>
  <c r="AP90" i="19"/>
  <c r="AR90" i="19"/>
  <c r="AS90" i="19"/>
  <c r="AT90" i="19"/>
  <c r="AU90" i="19"/>
  <c r="AV89" i="19"/>
  <c r="AP89" i="19"/>
  <c r="AR89" i="19"/>
  <c r="AS89" i="19"/>
  <c r="AT89" i="19"/>
  <c r="AU89" i="19"/>
  <c r="AV88" i="19"/>
  <c r="AP88" i="19"/>
  <c r="AR88" i="19"/>
  <c r="AS88" i="19"/>
  <c r="AT88" i="19"/>
  <c r="AU88" i="19"/>
  <c r="AV87" i="19"/>
  <c r="AP87" i="19"/>
  <c r="AR87" i="19"/>
  <c r="AS87" i="19"/>
  <c r="AT87" i="19"/>
  <c r="AU87" i="19"/>
  <c r="AV86" i="19"/>
  <c r="AP86" i="19"/>
  <c r="AR86" i="19"/>
  <c r="AS86" i="19"/>
  <c r="AT86" i="19"/>
  <c r="AU86" i="19"/>
  <c r="AV85" i="19"/>
  <c r="AP85" i="19"/>
  <c r="AR85" i="19"/>
  <c r="AS85" i="19"/>
  <c r="AT85" i="19"/>
  <c r="AU85" i="19"/>
  <c r="AV84" i="19"/>
  <c r="AP84" i="19"/>
  <c r="AR84" i="19"/>
  <c r="AS84" i="19"/>
  <c r="AT84" i="19"/>
  <c r="AU84" i="19"/>
  <c r="AV83" i="19"/>
  <c r="AP83" i="19"/>
  <c r="AR83" i="19"/>
  <c r="AS83" i="19"/>
  <c r="AT83" i="19"/>
  <c r="AU83" i="19"/>
  <c r="AV82" i="19"/>
  <c r="AP82" i="19"/>
  <c r="AR82" i="19"/>
  <c r="AS82" i="19"/>
  <c r="AT82" i="19"/>
  <c r="AU82" i="19"/>
  <c r="AV81" i="19"/>
  <c r="AP81" i="19"/>
  <c r="AR81" i="19"/>
  <c r="AS81" i="19"/>
  <c r="AT81" i="19"/>
  <c r="AU81" i="19"/>
  <c r="AV80" i="19"/>
  <c r="AP80" i="19"/>
  <c r="AR80" i="19"/>
  <c r="AS80" i="19"/>
  <c r="AT80" i="19"/>
  <c r="AU80" i="19"/>
  <c r="AV79" i="19"/>
  <c r="AP79" i="19"/>
  <c r="AR79" i="19"/>
  <c r="AS79" i="19"/>
  <c r="AT79" i="19"/>
  <c r="AU79" i="19"/>
  <c r="AV78" i="19"/>
  <c r="AP78" i="19"/>
  <c r="AR78" i="19"/>
  <c r="AS78" i="19"/>
  <c r="AT78" i="19"/>
  <c r="AU78" i="19"/>
  <c r="AV77" i="19"/>
  <c r="AP77" i="19"/>
  <c r="AR77" i="19"/>
  <c r="AS77" i="19"/>
  <c r="AT77" i="19"/>
  <c r="AU77" i="19"/>
  <c r="AV76" i="19"/>
  <c r="AP76" i="19"/>
  <c r="AR76" i="19"/>
  <c r="AS76" i="19"/>
  <c r="AT76" i="19"/>
  <c r="AU76" i="19"/>
  <c r="AV75" i="19"/>
  <c r="AP75" i="19"/>
  <c r="AR75" i="19"/>
  <c r="AS75" i="19"/>
  <c r="AT75" i="19"/>
  <c r="AU75" i="19"/>
  <c r="AV74" i="19"/>
  <c r="AP74" i="19"/>
  <c r="AR74" i="19"/>
  <c r="AS74" i="19"/>
  <c r="AT74" i="19"/>
  <c r="AU74" i="19"/>
  <c r="AV73" i="19"/>
  <c r="AP73" i="19"/>
  <c r="AR73" i="19"/>
  <c r="AS73" i="19"/>
  <c r="AT73" i="19"/>
  <c r="AU73" i="19"/>
  <c r="AV72" i="19"/>
  <c r="AP72" i="19"/>
  <c r="AR72" i="19"/>
  <c r="AS72" i="19"/>
  <c r="AT72" i="19"/>
  <c r="AU72" i="19"/>
  <c r="AV71" i="19"/>
  <c r="AP71" i="19"/>
  <c r="AR71" i="19"/>
  <c r="AS71" i="19"/>
  <c r="AT71" i="19"/>
  <c r="AU71" i="19"/>
  <c r="AV70" i="19"/>
  <c r="AP70" i="19"/>
  <c r="AR70" i="19"/>
  <c r="AS70" i="19"/>
  <c r="AT70" i="19"/>
  <c r="AU70" i="19"/>
  <c r="AV69" i="19"/>
  <c r="AP69" i="19"/>
  <c r="AR69" i="19"/>
  <c r="AS69" i="19"/>
  <c r="AT69" i="19"/>
  <c r="AU69" i="19"/>
  <c r="AV68" i="19"/>
  <c r="AP68" i="19"/>
  <c r="AR68" i="19"/>
  <c r="AS68" i="19"/>
  <c r="AT68" i="19"/>
  <c r="AU68" i="19"/>
  <c r="AV67" i="19"/>
  <c r="AP67" i="19"/>
  <c r="AR67" i="19"/>
  <c r="AS67" i="19"/>
  <c r="AT67" i="19"/>
  <c r="AU67" i="19"/>
  <c r="AV66" i="19"/>
  <c r="AP66" i="19"/>
  <c r="AR66" i="19"/>
  <c r="AS66" i="19"/>
  <c r="AT66" i="19"/>
  <c r="AU66" i="19"/>
  <c r="AV65" i="19"/>
  <c r="AP65" i="19"/>
  <c r="AR65" i="19"/>
  <c r="AS65" i="19"/>
  <c r="AT65" i="19"/>
  <c r="AU65" i="19"/>
  <c r="AV64" i="19"/>
  <c r="AP64" i="19"/>
  <c r="AR64" i="19"/>
  <c r="AS64" i="19"/>
  <c r="AT64" i="19"/>
  <c r="AU64" i="19"/>
  <c r="AV63" i="19"/>
  <c r="AP63" i="19"/>
  <c r="AR63" i="19"/>
  <c r="AS63" i="19"/>
  <c r="AT63" i="19"/>
  <c r="AU63" i="19"/>
  <c r="AV62" i="19"/>
  <c r="AP62" i="19"/>
  <c r="AR62" i="19"/>
  <c r="AS62" i="19"/>
  <c r="AT62" i="19"/>
  <c r="AU62" i="19"/>
  <c r="AV61" i="19"/>
  <c r="AP61" i="19"/>
  <c r="AR61" i="19"/>
  <c r="AS61" i="19"/>
  <c r="AT61" i="19"/>
  <c r="AU61" i="19"/>
  <c r="AV60" i="19"/>
  <c r="AP60" i="19"/>
  <c r="AR60" i="19"/>
  <c r="AS60" i="19"/>
  <c r="AT60" i="19"/>
  <c r="AU60" i="19"/>
  <c r="AV59" i="19"/>
  <c r="AP59" i="19"/>
  <c r="AR59" i="19"/>
  <c r="AS59" i="19"/>
  <c r="AT59" i="19"/>
  <c r="AU59" i="19"/>
  <c r="AV58" i="19"/>
  <c r="AP58" i="19"/>
  <c r="AR58" i="19"/>
  <c r="AS58" i="19"/>
  <c r="AT58" i="19"/>
  <c r="AU58" i="19"/>
  <c r="AV57" i="19"/>
  <c r="AP57" i="19"/>
  <c r="AR57" i="19"/>
  <c r="AS57" i="19"/>
  <c r="AT57" i="19"/>
  <c r="AU57" i="19"/>
  <c r="AV56" i="19"/>
  <c r="AP56" i="19"/>
  <c r="AR56" i="19"/>
  <c r="AS56" i="19"/>
  <c r="AT56" i="19"/>
  <c r="AU56" i="19"/>
  <c r="AV55" i="19"/>
  <c r="AP55" i="19"/>
  <c r="AR55" i="19"/>
  <c r="AS55" i="19"/>
  <c r="AT55" i="19"/>
  <c r="AU55" i="19"/>
  <c r="AV54" i="19"/>
  <c r="AP54" i="19"/>
  <c r="AR54" i="19"/>
  <c r="AS54" i="19"/>
  <c r="AT54" i="19"/>
  <c r="AU54" i="19"/>
  <c r="AV53" i="19"/>
  <c r="AP53" i="19"/>
  <c r="AR53" i="19"/>
  <c r="AS53" i="19"/>
  <c r="AT53" i="19"/>
  <c r="AU53" i="19"/>
  <c r="AV52" i="19"/>
  <c r="AP52" i="19"/>
  <c r="AR52" i="19"/>
  <c r="AS52" i="19"/>
  <c r="AT52" i="19"/>
  <c r="AU52" i="19"/>
  <c r="AV51" i="19"/>
  <c r="AP51" i="19"/>
  <c r="AR51" i="19"/>
  <c r="AS51" i="19"/>
  <c r="AT51" i="19"/>
  <c r="AU51" i="19"/>
  <c r="AV50" i="19"/>
  <c r="AP50" i="19"/>
  <c r="AR50" i="19"/>
  <c r="AS50" i="19"/>
  <c r="AT50" i="19"/>
  <c r="AU50" i="19"/>
  <c r="AV49" i="19"/>
  <c r="AP49" i="19"/>
  <c r="AR49" i="19"/>
  <c r="AS49" i="19"/>
  <c r="AT49" i="19"/>
  <c r="AU49" i="19"/>
  <c r="AV48" i="19"/>
  <c r="AP48" i="19"/>
  <c r="AR48" i="19"/>
  <c r="AS48" i="19"/>
  <c r="AT48" i="19"/>
  <c r="AU48" i="19"/>
  <c r="AV47" i="19"/>
  <c r="AP47" i="19"/>
  <c r="AR47" i="19"/>
  <c r="AS47" i="19"/>
  <c r="AT47" i="19"/>
  <c r="AU47" i="19"/>
  <c r="AV46" i="19"/>
  <c r="AP46" i="19"/>
  <c r="AR46" i="19"/>
  <c r="AS46" i="19"/>
  <c r="AT46" i="19"/>
  <c r="AU46" i="19"/>
  <c r="AV45" i="19"/>
  <c r="AP45" i="19"/>
  <c r="AR45" i="19"/>
  <c r="AS45" i="19"/>
  <c r="AT45" i="19"/>
  <c r="AU45" i="19"/>
  <c r="AV44" i="19"/>
  <c r="AP44" i="19"/>
  <c r="AR44" i="19"/>
  <c r="AS44" i="19"/>
  <c r="AT44" i="19"/>
  <c r="AU44" i="19"/>
  <c r="AV43" i="19"/>
  <c r="AP43" i="19"/>
  <c r="AR43" i="19"/>
  <c r="AS43" i="19"/>
  <c r="AT43" i="19"/>
  <c r="AU43" i="19"/>
  <c r="AV42" i="19"/>
  <c r="AP42" i="19"/>
  <c r="AR42" i="19"/>
  <c r="AS42" i="19"/>
  <c r="AT42" i="19"/>
  <c r="AU42" i="19"/>
  <c r="AV41" i="19"/>
  <c r="AP41" i="19"/>
  <c r="AR41" i="19"/>
  <c r="AS41" i="19"/>
  <c r="AT41" i="19"/>
  <c r="AU41" i="19"/>
  <c r="AV40" i="19"/>
  <c r="AP40" i="19"/>
  <c r="AR40" i="19"/>
  <c r="AS40" i="19"/>
  <c r="AT40" i="19"/>
  <c r="AU40" i="19"/>
  <c r="AV39" i="19"/>
  <c r="AP39" i="19"/>
  <c r="AR39" i="19"/>
  <c r="AS39" i="19"/>
  <c r="AT39" i="19"/>
  <c r="AU39" i="19"/>
  <c r="AV38" i="19"/>
  <c r="AP38" i="19"/>
  <c r="AR38" i="19"/>
  <c r="AS38" i="19"/>
  <c r="AT38" i="19"/>
  <c r="AU38" i="19"/>
  <c r="AV37" i="19"/>
  <c r="AP37" i="19"/>
  <c r="AR37" i="19"/>
  <c r="AS37" i="19"/>
  <c r="AT37" i="19"/>
  <c r="AU37" i="19"/>
  <c r="AV36" i="19"/>
  <c r="AP36" i="19"/>
  <c r="AR36" i="19"/>
  <c r="AS36" i="19"/>
  <c r="AT36" i="19"/>
  <c r="AU36" i="19"/>
  <c r="AV35" i="19"/>
  <c r="AP35" i="19"/>
  <c r="AR35" i="19"/>
  <c r="AS35" i="19"/>
  <c r="AT35" i="19"/>
  <c r="AU35" i="19"/>
  <c r="AV34" i="19"/>
  <c r="AP34" i="19"/>
  <c r="AR34" i="19"/>
  <c r="AS34" i="19"/>
  <c r="AT34" i="19"/>
  <c r="AU34" i="19"/>
  <c r="AV33" i="19"/>
  <c r="AP33" i="19"/>
  <c r="AR33" i="19"/>
  <c r="AS33" i="19"/>
  <c r="AT33" i="19"/>
  <c r="AU33" i="19"/>
  <c r="S33" i="19"/>
  <c r="AV32" i="19"/>
  <c r="AP32" i="19"/>
  <c r="AR32" i="19"/>
  <c r="AS32" i="19"/>
  <c r="AT32" i="19"/>
  <c r="AU32" i="19"/>
  <c r="AV31" i="19"/>
  <c r="AP31" i="19"/>
  <c r="AR31" i="19"/>
  <c r="AS31" i="19"/>
  <c r="AT31" i="19"/>
  <c r="AU31" i="19"/>
  <c r="AV30" i="19"/>
  <c r="AP30" i="19"/>
  <c r="AR30" i="19"/>
  <c r="AS30" i="19"/>
  <c r="AT30" i="19"/>
  <c r="AU30" i="19"/>
  <c r="P13" i="19"/>
  <c r="Q13" i="19"/>
  <c r="S13" i="19"/>
  <c r="I30" i="19"/>
  <c r="AV29" i="19"/>
  <c r="AP29" i="19"/>
  <c r="AR29" i="19"/>
  <c r="AS29" i="19"/>
  <c r="AT29" i="19"/>
  <c r="AU29" i="19"/>
  <c r="P12" i="19"/>
  <c r="Q12" i="19"/>
  <c r="S12" i="19"/>
  <c r="I29" i="19"/>
  <c r="AV28" i="19"/>
  <c r="AP28" i="19"/>
  <c r="AR28" i="19"/>
  <c r="AS28" i="19"/>
  <c r="AT28" i="19"/>
  <c r="AU28" i="19"/>
  <c r="AV27" i="19"/>
  <c r="AP27" i="19"/>
  <c r="AR27" i="19"/>
  <c r="AS27" i="19"/>
  <c r="AT27" i="19"/>
  <c r="AU27" i="19"/>
  <c r="S5" i="19"/>
  <c r="O5" i="19"/>
  <c r="P5" i="19"/>
  <c r="Q5" i="19"/>
  <c r="P9" i="19"/>
  <c r="Q9" i="19"/>
  <c r="T21" i="19"/>
  <c r="T19" i="19"/>
  <c r="T27" i="19"/>
  <c r="I22" i="19"/>
  <c r="AP4" i="19"/>
  <c r="AQ4" i="19"/>
  <c r="AP5" i="19"/>
  <c r="AR5" i="19"/>
  <c r="AT5" i="19"/>
  <c r="AU5" i="19"/>
  <c r="AV5" i="19"/>
  <c r="AS5" i="19"/>
  <c r="AP6" i="19"/>
  <c r="AR6" i="19"/>
  <c r="AT6" i="19"/>
  <c r="AU6" i="19"/>
  <c r="AV6" i="19"/>
  <c r="AS6" i="19"/>
  <c r="AP7" i="19"/>
  <c r="AR7" i="19"/>
  <c r="AT7" i="19"/>
  <c r="AU7" i="19"/>
  <c r="AV7" i="19"/>
  <c r="AS7" i="19"/>
  <c r="AP8" i="19"/>
  <c r="AR8" i="19"/>
  <c r="AT8" i="19"/>
  <c r="AU8" i="19"/>
  <c r="AV8" i="19"/>
  <c r="AS8" i="19"/>
  <c r="AP9" i="19"/>
  <c r="AR9" i="19"/>
  <c r="AT9" i="19"/>
  <c r="AU9" i="19"/>
  <c r="AV9" i="19"/>
  <c r="AS9" i="19"/>
  <c r="AP10" i="19"/>
  <c r="AR10" i="19"/>
  <c r="AT10" i="19"/>
  <c r="AU10" i="19"/>
  <c r="AV10" i="19"/>
  <c r="AS10" i="19"/>
  <c r="AP11" i="19"/>
  <c r="AR11" i="19"/>
  <c r="AT11" i="19"/>
  <c r="AU11" i="19"/>
  <c r="AV11" i="19"/>
  <c r="AS11" i="19"/>
  <c r="AP12" i="19"/>
  <c r="AR12" i="19"/>
  <c r="AT12" i="19"/>
  <c r="AU12" i="19"/>
  <c r="AV12" i="19"/>
  <c r="AS12" i="19"/>
  <c r="AP13" i="19"/>
  <c r="AR13" i="19"/>
  <c r="AT13" i="19"/>
  <c r="AU13" i="19"/>
  <c r="AV13" i="19"/>
  <c r="AS13" i="19"/>
  <c r="AP14" i="19"/>
  <c r="AR14" i="19"/>
  <c r="AT14" i="19"/>
  <c r="AU14" i="19"/>
  <c r="AV14" i="19"/>
  <c r="AS14" i="19"/>
  <c r="AP15" i="19"/>
  <c r="AR15" i="19"/>
  <c r="AT15" i="19"/>
  <c r="AU15" i="19"/>
  <c r="AV15" i="19"/>
  <c r="AS15" i="19"/>
  <c r="AP16" i="19"/>
  <c r="AR16" i="19"/>
  <c r="AT16" i="19"/>
  <c r="AU16" i="19"/>
  <c r="AV16" i="19"/>
  <c r="AS16" i="19"/>
  <c r="AP17" i="19"/>
  <c r="AR17" i="19"/>
  <c r="AT17" i="19"/>
  <c r="AU17" i="19"/>
  <c r="AV17" i="19"/>
  <c r="AS17" i="19"/>
  <c r="AP18" i="19"/>
  <c r="AR18" i="19"/>
  <c r="AT18" i="19"/>
  <c r="AU18" i="19"/>
  <c r="AV18" i="19"/>
  <c r="AS18" i="19"/>
  <c r="AP19" i="19"/>
  <c r="AR19" i="19"/>
  <c r="AS19" i="19"/>
  <c r="AT19" i="19"/>
  <c r="AU19" i="19"/>
  <c r="AV19" i="19"/>
  <c r="AV20" i="19"/>
  <c r="AV21" i="19"/>
  <c r="AV22" i="19"/>
  <c r="AV23" i="19"/>
  <c r="AV24" i="19"/>
  <c r="AV25" i="19"/>
  <c r="AV26" i="19"/>
  <c r="AW5" i="19"/>
  <c r="O16" i="19"/>
  <c r="AT4" i="19"/>
  <c r="AU4" i="19"/>
  <c r="AV4" i="19"/>
  <c r="P16" i="19"/>
  <c r="Q16" i="19"/>
  <c r="S16" i="19"/>
  <c r="I23" i="19"/>
  <c r="G27" i="19"/>
  <c r="AP26" i="19"/>
  <c r="AR26" i="19"/>
  <c r="AS26" i="19"/>
  <c r="AT26" i="19"/>
  <c r="AU26" i="19"/>
  <c r="P8" i="19"/>
  <c r="Q8" i="19"/>
  <c r="T20" i="19"/>
  <c r="T26" i="19"/>
  <c r="I21" i="19"/>
  <c r="G26" i="19"/>
  <c r="AP25" i="19"/>
  <c r="AR25" i="19"/>
  <c r="AS25" i="19"/>
  <c r="AT25" i="19"/>
  <c r="AU25" i="19"/>
  <c r="AP24" i="19"/>
  <c r="AR24" i="19"/>
  <c r="AS24" i="19"/>
  <c r="AT24" i="19"/>
  <c r="AU24" i="19"/>
  <c r="I24" i="19"/>
  <c r="AP23" i="19"/>
  <c r="AR23" i="19"/>
  <c r="AS23" i="19"/>
  <c r="AT23" i="19"/>
  <c r="AU23" i="19"/>
  <c r="AP22" i="19"/>
  <c r="AR22" i="19"/>
  <c r="AS22" i="19"/>
  <c r="AT22" i="19"/>
  <c r="AU22" i="19"/>
  <c r="T22" i="19"/>
  <c r="AP21" i="19"/>
  <c r="AR21" i="19"/>
  <c r="AS21" i="19"/>
  <c r="AT21" i="19"/>
  <c r="AU21" i="19"/>
  <c r="P21" i="19"/>
  <c r="AP20" i="19"/>
  <c r="AR20" i="19"/>
  <c r="AS20" i="19"/>
  <c r="AT20" i="19"/>
  <c r="AU20" i="19"/>
  <c r="P20" i="19"/>
  <c r="AX5" i="19"/>
  <c r="Q8" i="17"/>
  <c r="I21" i="17"/>
  <c r="C7" i="5"/>
  <c r="D7" i="5"/>
  <c r="E7" i="5"/>
  <c r="F7" i="5"/>
  <c r="G26" i="17"/>
  <c r="G7" i="5"/>
  <c r="H7" i="5"/>
  <c r="P12" i="17"/>
  <c r="Q12" i="17"/>
  <c r="S12" i="17"/>
  <c r="I29" i="17"/>
  <c r="I7" i="5"/>
  <c r="J7" i="5"/>
  <c r="Q8" i="4"/>
  <c r="I21" i="4"/>
  <c r="C8" i="5"/>
  <c r="D8" i="5"/>
  <c r="E8" i="5"/>
  <c r="F8" i="5"/>
  <c r="G26" i="4"/>
  <c r="G8" i="5"/>
  <c r="H8" i="5"/>
  <c r="P12" i="4"/>
  <c r="Q12" i="4"/>
  <c r="S12" i="4"/>
  <c r="I29" i="4"/>
  <c r="I8" i="5"/>
  <c r="J8" i="5"/>
  <c r="C10" i="5"/>
  <c r="D10" i="5"/>
  <c r="AO5" i="14"/>
  <c r="AO6" i="14"/>
  <c r="AT5" i="14"/>
  <c r="AU5" i="14"/>
  <c r="AV5" i="14"/>
  <c r="AO7" i="14"/>
  <c r="AP6" i="14"/>
  <c r="AR6" i="14"/>
  <c r="AT6" i="14"/>
  <c r="AU6" i="14"/>
  <c r="AV6" i="14"/>
  <c r="AO8" i="14"/>
  <c r="AS6" i="14"/>
  <c r="AP7" i="14"/>
  <c r="AR7" i="14"/>
  <c r="AT7" i="14"/>
  <c r="AU7" i="14"/>
  <c r="AV7" i="14"/>
  <c r="AO9" i="14"/>
  <c r="AS7" i="14"/>
  <c r="AP8" i="14"/>
  <c r="AR8" i="14"/>
  <c r="AT8" i="14"/>
  <c r="AU8" i="14"/>
  <c r="AV8" i="14"/>
  <c r="AO10" i="14"/>
  <c r="AS8" i="14"/>
  <c r="AP9" i="14"/>
  <c r="AR9" i="14"/>
  <c r="AT9" i="14"/>
  <c r="AU9" i="14"/>
  <c r="AV9" i="14"/>
  <c r="AO11" i="14"/>
  <c r="AS9" i="14"/>
  <c r="AP10" i="14"/>
  <c r="AR10" i="14"/>
  <c r="AT10" i="14"/>
  <c r="AU10" i="14"/>
  <c r="AV10" i="14"/>
  <c r="AO12" i="14"/>
  <c r="AS10" i="14"/>
  <c r="AP11" i="14"/>
  <c r="AR11" i="14"/>
  <c r="AT11" i="14"/>
  <c r="AU11" i="14"/>
  <c r="AV11" i="14"/>
  <c r="AO13" i="14"/>
  <c r="AS11" i="14"/>
  <c r="AP12" i="14"/>
  <c r="AR12" i="14"/>
  <c r="AT12" i="14"/>
  <c r="AU12" i="14"/>
  <c r="AV12" i="14"/>
  <c r="AO14" i="14"/>
  <c r="AS12" i="14"/>
  <c r="AP13" i="14"/>
  <c r="AR13" i="14"/>
  <c r="AT13" i="14"/>
  <c r="AU13" i="14"/>
  <c r="AV13" i="14"/>
  <c r="AO15" i="14"/>
  <c r="AS13" i="14"/>
  <c r="AP14" i="14"/>
  <c r="AR14" i="14"/>
  <c r="AT14" i="14"/>
  <c r="AU14" i="14"/>
  <c r="AV14" i="14"/>
  <c r="AO16" i="14"/>
  <c r="AS14" i="14"/>
  <c r="AP15" i="14"/>
  <c r="AR15" i="14"/>
  <c r="AT15" i="14"/>
  <c r="AU15" i="14"/>
  <c r="AV15" i="14"/>
  <c r="AO17" i="14"/>
  <c r="AS15" i="14"/>
  <c r="AP16" i="14"/>
  <c r="AR16" i="14"/>
  <c r="AT16" i="14"/>
  <c r="AU16" i="14"/>
  <c r="AV16" i="14"/>
  <c r="AO18" i="14"/>
  <c r="AS16" i="14"/>
  <c r="AP17" i="14"/>
  <c r="AR17" i="14"/>
  <c r="AT17" i="14"/>
  <c r="AU17" i="14"/>
  <c r="AV17" i="14"/>
  <c r="AO19" i="14"/>
  <c r="AS17" i="14"/>
  <c r="AP18" i="14"/>
  <c r="AR18" i="14"/>
  <c r="AT18" i="14"/>
  <c r="AU18" i="14"/>
  <c r="AV18" i="14"/>
  <c r="AO20" i="14"/>
  <c r="AS18" i="14"/>
  <c r="AP19" i="14"/>
  <c r="AR19" i="14"/>
  <c r="AS19" i="14"/>
  <c r="AT19" i="14"/>
  <c r="AU19" i="14"/>
  <c r="AV19" i="14"/>
  <c r="AV20" i="14"/>
  <c r="AO21" i="14"/>
  <c r="AV21" i="14"/>
  <c r="AO22" i="14"/>
  <c r="AV22" i="14"/>
  <c r="AO23" i="14"/>
  <c r="AV23" i="14"/>
  <c r="AO24" i="14"/>
  <c r="AV24" i="14"/>
  <c r="AO25" i="14"/>
  <c r="AV25" i="14"/>
  <c r="AO26" i="14"/>
  <c r="AV26" i="14"/>
  <c r="AO27" i="14"/>
  <c r="AV27" i="14"/>
  <c r="AO28" i="14"/>
  <c r="AV28" i="14"/>
  <c r="AO29" i="14"/>
  <c r="AV29" i="14"/>
  <c r="AO30" i="14"/>
  <c r="AV30" i="14"/>
  <c r="AO31" i="14"/>
  <c r="AV31" i="14"/>
  <c r="AO32" i="14"/>
  <c r="AV32" i="14"/>
  <c r="AO33" i="14"/>
  <c r="AV33" i="14"/>
  <c r="AO34" i="14"/>
  <c r="AV34" i="14"/>
  <c r="AO35" i="14"/>
  <c r="AV35" i="14"/>
  <c r="AO36" i="14"/>
  <c r="AV36" i="14"/>
  <c r="AO37" i="14"/>
  <c r="AV37" i="14"/>
  <c r="AO38" i="14"/>
  <c r="AV38" i="14"/>
  <c r="AO39" i="14"/>
  <c r="AV39" i="14"/>
  <c r="AO40" i="14"/>
  <c r="AV40" i="14"/>
  <c r="AO41" i="14"/>
  <c r="AV41" i="14"/>
  <c r="AO42" i="14"/>
  <c r="AV42" i="14"/>
  <c r="AO43" i="14"/>
  <c r="AV43" i="14"/>
  <c r="AO44" i="14"/>
  <c r="AV44" i="14"/>
  <c r="AO45" i="14"/>
  <c r="AV45" i="14"/>
  <c r="AO46" i="14"/>
  <c r="AV46" i="14"/>
  <c r="AO47" i="14"/>
  <c r="AV47" i="14"/>
  <c r="AO48" i="14"/>
  <c r="AV48" i="14"/>
  <c r="AO49" i="14"/>
  <c r="AV49" i="14"/>
  <c r="AO50" i="14"/>
  <c r="AV50" i="14"/>
  <c r="AO51" i="14"/>
  <c r="AV51" i="14"/>
  <c r="AO52" i="14"/>
  <c r="AV52" i="14"/>
  <c r="AO53" i="14"/>
  <c r="AV53" i="14"/>
  <c r="AO54" i="14"/>
  <c r="AV54" i="14"/>
  <c r="AO55" i="14"/>
  <c r="AV55" i="14"/>
  <c r="AO56" i="14"/>
  <c r="AV56" i="14"/>
  <c r="AO57" i="14"/>
  <c r="AV57" i="14"/>
  <c r="AO58" i="14"/>
  <c r="AV58" i="14"/>
  <c r="AO59" i="14"/>
  <c r="AV59" i="14"/>
  <c r="AO60" i="14"/>
  <c r="AV60" i="14"/>
  <c r="AO61" i="14"/>
  <c r="AV61" i="14"/>
  <c r="AO62" i="14"/>
  <c r="AV62" i="14"/>
  <c r="AO63" i="14"/>
  <c r="AV63" i="14"/>
  <c r="AO64" i="14"/>
  <c r="AV64" i="14"/>
  <c r="AO65" i="14"/>
  <c r="AV65" i="14"/>
  <c r="AO66" i="14"/>
  <c r="AV66" i="14"/>
  <c r="AO67" i="14"/>
  <c r="AV67" i="14"/>
  <c r="AO68" i="14"/>
  <c r="AV68" i="14"/>
  <c r="AO69" i="14"/>
  <c r="AV69" i="14"/>
  <c r="AO70" i="14"/>
  <c r="AV70" i="14"/>
  <c r="AO71" i="14"/>
  <c r="AV71" i="14"/>
  <c r="AO72" i="14"/>
  <c r="AV72" i="14"/>
  <c r="AO73" i="14"/>
  <c r="AV73" i="14"/>
  <c r="AO74" i="14"/>
  <c r="AV74" i="14"/>
  <c r="AO75" i="14"/>
  <c r="AV75" i="14"/>
  <c r="AO76" i="14"/>
  <c r="AV76" i="14"/>
  <c r="AO77" i="14"/>
  <c r="AV77" i="14"/>
  <c r="AO78" i="14"/>
  <c r="AV78" i="14"/>
  <c r="AO79" i="14"/>
  <c r="AV79" i="14"/>
  <c r="AO80" i="14"/>
  <c r="AV80" i="14"/>
  <c r="AO81" i="14"/>
  <c r="AV81" i="14"/>
  <c r="AO82" i="14"/>
  <c r="AV82" i="14"/>
  <c r="AO83" i="14"/>
  <c r="AV83" i="14"/>
  <c r="AO84" i="14"/>
  <c r="AV84" i="14"/>
  <c r="AO85" i="14"/>
  <c r="AV85" i="14"/>
  <c r="AO86" i="14"/>
  <c r="AV86" i="14"/>
  <c r="AO87" i="14"/>
  <c r="AV87" i="14"/>
  <c r="AO88" i="14"/>
  <c r="AV88" i="14"/>
  <c r="AO89" i="14"/>
  <c r="AV89" i="14"/>
  <c r="AO90" i="14"/>
  <c r="AV90" i="14"/>
  <c r="AO91" i="14"/>
  <c r="AV91" i="14"/>
  <c r="AO92" i="14"/>
  <c r="AV92" i="14"/>
  <c r="AO93" i="14"/>
  <c r="AV93" i="14"/>
  <c r="AO94" i="14"/>
  <c r="AV94" i="14"/>
  <c r="AO95" i="14"/>
  <c r="AV95" i="14"/>
  <c r="AO96" i="14"/>
  <c r="AV96" i="14"/>
  <c r="AO97" i="14"/>
  <c r="AV97" i="14"/>
  <c r="AO98" i="14"/>
  <c r="AV98" i="14"/>
  <c r="AO99" i="14"/>
  <c r="AV99" i="14"/>
  <c r="AO100" i="14"/>
  <c r="AV100" i="14"/>
  <c r="AO101" i="14"/>
  <c r="AV101" i="14"/>
  <c r="AO102" i="14"/>
  <c r="AV102" i="14"/>
  <c r="AO103" i="14"/>
  <c r="AV103" i="14"/>
  <c r="AO104" i="14"/>
  <c r="AV104" i="14"/>
  <c r="AO105" i="14"/>
  <c r="AV105" i="14"/>
  <c r="AO106" i="14"/>
  <c r="AV106" i="14"/>
  <c r="AO107" i="14"/>
  <c r="AV107" i="14"/>
  <c r="AO108" i="14"/>
  <c r="AV108" i="14"/>
  <c r="AO109" i="14"/>
  <c r="AV109" i="14"/>
  <c r="AO110" i="14"/>
  <c r="AV110" i="14"/>
  <c r="AO111" i="14"/>
  <c r="AV111" i="14"/>
  <c r="AW5" i="14"/>
  <c r="O16" i="14"/>
  <c r="AT4" i="14"/>
  <c r="AU4" i="14"/>
  <c r="AV4" i="14"/>
  <c r="P16" i="14"/>
  <c r="Q16" i="14"/>
  <c r="S16" i="14"/>
  <c r="I23" i="14"/>
  <c r="E10" i="5"/>
  <c r="I24" i="14"/>
  <c r="F10" i="5"/>
  <c r="G10" i="5"/>
  <c r="G27" i="14"/>
  <c r="H10" i="5"/>
  <c r="I10" i="5"/>
  <c r="J10" i="5"/>
  <c r="S5" i="16"/>
  <c r="O5" i="16"/>
  <c r="P5" i="16"/>
  <c r="Q5" i="16"/>
  <c r="P8" i="16"/>
  <c r="Q8" i="16"/>
  <c r="I21" i="16"/>
  <c r="C11" i="5"/>
  <c r="P9" i="16"/>
  <c r="Q9" i="16"/>
  <c r="I22" i="16"/>
  <c r="D11" i="5"/>
  <c r="AV5" i="16"/>
  <c r="AV6" i="16"/>
  <c r="AV7" i="16"/>
  <c r="AV8" i="16"/>
  <c r="AV9" i="16"/>
  <c r="AV10" i="16"/>
  <c r="AV11" i="16"/>
  <c r="AV12" i="16"/>
  <c r="AV13" i="16"/>
  <c r="AV14" i="16"/>
  <c r="AV15" i="16"/>
  <c r="AV16" i="16"/>
  <c r="AV17" i="16"/>
  <c r="AV18" i="16"/>
  <c r="AV19" i="16"/>
  <c r="AV20" i="16"/>
  <c r="AV21" i="16"/>
  <c r="AV22" i="16"/>
  <c r="AV23" i="16"/>
  <c r="AV24" i="16"/>
  <c r="AV25" i="16"/>
  <c r="AV26" i="16"/>
  <c r="AV27" i="16"/>
  <c r="AV28" i="16"/>
  <c r="AV29" i="16"/>
  <c r="AV30" i="16"/>
  <c r="AV31" i="16"/>
  <c r="AV32" i="16"/>
  <c r="AV33" i="16"/>
  <c r="AV34" i="16"/>
  <c r="AV35" i="16"/>
  <c r="AV36" i="16"/>
  <c r="AV37" i="16"/>
  <c r="AV38" i="16"/>
  <c r="AV39" i="16"/>
  <c r="AV40" i="16"/>
  <c r="AV41" i="16"/>
  <c r="AV42" i="16"/>
  <c r="AV43" i="16"/>
  <c r="AV44" i="16"/>
  <c r="AV45" i="16"/>
  <c r="AV46" i="16"/>
  <c r="AV47" i="16"/>
  <c r="AV48" i="16"/>
  <c r="AV49" i="16"/>
  <c r="AV50" i="16"/>
  <c r="AV51" i="16"/>
  <c r="AV52" i="16"/>
  <c r="AV53" i="16"/>
  <c r="AV54" i="16"/>
  <c r="AV55" i="16"/>
  <c r="AV56" i="16"/>
  <c r="AV57" i="16"/>
  <c r="AV58" i="16"/>
  <c r="AV59" i="16"/>
  <c r="AV60" i="16"/>
  <c r="AV61" i="16"/>
  <c r="AV62" i="16"/>
  <c r="AV63" i="16"/>
  <c r="AV64" i="16"/>
  <c r="AV65" i="16"/>
  <c r="AV66" i="16"/>
  <c r="AV67" i="16"/>
  <c r="AV68" i="16"/>
  <c r="AV69" i="16"/>
  <c r="AV70" i="16"/>
  <c r="AV71" i="16"/>
  <c r="AV72" i="16"/>
  <c r="AV73" i="16"/>
  <c r="AV74" i="16"/>
  <c r="AV75" i="16"/>
  <c r="AV76" i="16"/>
  <c r="AV77" i="16"/>
  <c r="AV78" i="16"/>
  <c r="AV79" i="16"/>
  <c r="AV80" i="16"/>
  <c r="AV81" i="16"/>
  <c r="AV82" i="16"/>
  <c r="AV83" i="16"/>
  <c r="AV84" i="16"/>
  <c r="AV85" i="16"/>
  <c r="AV86" i="16"/>
  <c r="AV87" i="16"/>
  <c r="AV88" i="16"/>
  <c r="AV89" i="16"/>
  <c r="AV90" i="16"/>
  <c r="AV91" i="16"/>
  <c r="AV92" i="16"/>
  <c r="AV93" i="16"/>
  <c r="AV94" i="16"/>
  <c r="AV95" i="16"/>
  <c r="AV96" i="16"/>
  <c r="AV97" i="16"/>
  <c r="AV98" i="16"/>
  <c r="AV99" i="16"/>
  <c r="AV100" i="16"/>
  <c r="AV101" i="16"/>
  <c r="AV102" i="16"/>
  <c r="AV103" i="16"/>
  <c r="AV104" i="16"/>
  <c r="AV105" i="16"/>
  <c r="AV106" i="16"/>
  <c r="AV107" i="16"/>
  <c r="AV108" i="16"/>
  <c r="AV109" i="16"/>
  <c r="AV110" i="16"/>
  <c r="AV111" i="16"/>
  <c r="AW5" i="16"/>
  <c r="O16" i="16"/>
  <c r="AV4" i="16"/>
  <c r="P16" i="16"/>
  <c r="Q16" i="16"/>
  <c r="S16" i="16"/>
  <c r="I23" i="16"/>
  <c r="E11" i="5"/>
  <c r="I24" i="16"/>
  <c r="F11" i="5"/>
  <c r="G26" i="16"/>
  <c r="G11" i="5"/>
  <c r="G27" i="16"/>
  <c r="H11" i="5"/>
  <c r="I11" i="5"/>
  <c r="J11" i="5"/>
  <c r="D6" i="5"/>
  <c r="E6" i="5"/>
  <c r="F6" i="5"/>
  <c r="Q8" i="18"/>
  <c r="I21" i="18"/>
  <c r="G26" i="18"/>
  <c r="G6" i="5"/>
  <c r="H6" i="5"/>
  <c r="P12" i="18"/>
  <c r="Q12" i="18"/>
  <c r="S12" i="18"/>
  <c r="I29" i="18"/>
  <c r="I6" i="5"/>
  <c r="J6" i="5"/>
  <c r="C6" i="5"/>
  <c r="AO5" i="18"/>
  <c r="AO6" i="18"/>
  <c r="AO7" i="18"/>
  <c r="AO8" i="18"/>
  <c r="AO9" i="18"/>
  <c r="AO10" i="18"/>
  <c r="AO11" i="18"/>
  <c r="AO12" i="18"/>
  <c r="AO13" i="18"/>
  <c r="AO14" i="18"/>
  <c r="AO15" i="18"/>
  <c r="AO16" i="18"/>
  <c r="AO17" i="18"/>
  <c r="AO18" i="18"/>
  <c r="AO19" i="18"/>
  <c r="AO20" i="18"/>
  <c r="AO21" i="18"/>
  <c r="AO22" i="18"/>
  <c r="AO23" i="18"/>
  <c r="AO24" i="18"/>
  <c r="AO25" i="18"/>
  <c r="AO26" i="18"/>
  <c r="AO27" i="18"/>
  <c r="AO28" i="18"/>
  <c r="AO29" i="18"/>
  <c r="AO30" i="18"/>
  <c r="AO31" i="18"/>
  <c r="AO32" i="18"/>
  <c r="AO33" i="18"/>
  <c r="AO34" i="18"/>
  <c r="AO35" i="18"/>
  <c r="AO36" i="18"/>
  <c r="AO37" i="18"/>
  <c r="AO38" i="18"/>
  <c r="AO39" i="18"/>
  <c r="AO40" i="18"/>
  <c r="AO41" i="18"/>
  <c r="AO42" i="18"/>
  <c r="AO43" i="18"/>
  <c r="AO44" i="18"/>
  <c r="AO45" i="18"/>
  <c r="AO46" i="18"/>
  <c r="AO47" i="18"/>
  <c r="AO48" i="18"/>
  <c r="AO49" i="18"/>
  <c r="AO50" i="18"/>
  <c r="AO51" i="18"/>
  <c r="AO52" i="18"/>
  <c r="AO53" i="18"/>
  <c r="AO54" i="18"/>
  <c r="AO55" i="18"/>
  <c r="AO56" i="18"/>
  <c r="AO57" i="18"/>
  <c r="AO58" i="18"/>
  <c r="AO59" i="18"/>
  <c r="AO60" i="18"/>
  <c r="AO61" i="18"/>
  <c r="AO62" i="18"/>
  <c r="AO63" i="18"/>
  <c r="AO64" i="18"/>
  <c r="AO65" i="18"/>
  <c r="AO66" i="18"/>
  <c r="AO67" i="18"/>
  <c r="AO68" i="18"/>
  <c r="AO69" i="18"/>
  <c r="AO70" i="18"/>
  <c r="AO71" i="18"/>
  <c r="AO72" i="18"/>
  <c r="AO73" i="18"/>
  <c r="AO74" i="18"/>
  <c r="AO75" i="18"/>
  <c r="AO76" i="18"/>
  <c r="AO77" i="18"/>
  <c r="AO78" i="18"/>
  <c r="AO79" i="18"/>
  <c r="AO80" i="18"/>
  <c r="AO81" i="18"/>
  <c r="AO82" i="18"/>
  <c r="AO83" i="18"/>
  <c r="AO84" i="18"/>
  <c r="AO85" i="18"/>
  <c r="AO86" i="18"/>
  <c r="AO87" i="18"/>
  <c r="AO88" i="18"/>
  <c r="AO89" i="18"/>
  <c r="AO90" i="18"/>
  <c r="AO91" i="18"/>
  <c r="AO92" i="18"/>
  <c r="AO93" i="18"/>
  <c r="AO94" i="18"/>
  <c r="AO95" i="18"/>
  <c r="AO96" i="18"/>
  <c r="AO97" i="18"/>
  <c r="AO98" i="18"/>
  <c r="AO99" i="18"/>
  <c r="AO100" i="18"/>
  <c r="AO101" i="18"/>
  <c r="AO102" i="18"/>
  <c r="AO103" i="18"/>
  <c r="AO104" i="18"/>
  <c r="AO105" i="18"/>
  <c r="AO106" i="18"/>
  <c r="AO107" i="18"/>
  <c r="AO108" i="18"/>
  <c r="AO109" i="18"/>
  <c r="AO110" i="18"/>
  <c r="AO111" i="18"/>
  <c r="AV111" i="18"/>
  <c r="AP111" i="18"/>
  <c r="AR111" i="18"/>
  <c r="AS111" i="18"/>
  <c r="AT111" i="18"/>
  <c r="AU111" i="18"/>
  <c r="AV110" i="18"/>
  <c r="AP110" i="18"/>
  <c r="AR110" i="18"/>
  <c r="AS110" i="18"/>
  <c r="AT110" i="18"/>
  <c r="AU110" i="18"/>
  <c r="AV109" i="18"/>
  <c r="AP109" i="18"/>
  <c r="AR109" i="18"/>
  <c r="AS109" i="18"/>
  <c r="AT109" i="18"/>
  <c r="AU109" i="18"/>
  <c r="AV108" i="18"/>
  <c r="AP108" i="18"/>
  <c r="AR108" i="18"/>
  <c r="AS108" i="18"/>
  <c r="AT108" i="18"/>
  <c r="AU108" i="18"/>
  <c r="AV107" i="18"/>
  <c r="AP107" i="18"/>
  <c r="AR107" i="18"/>
  <c r="AS107" i="18"/>
  <c r="AT107" i="18"/>
  <c r="AU107" i="18"/>
  <c r="AV106" i="18"/>
  <c r="AP106" i="18"/>
  <c r="AR106" i="18"/>
  <c r="AS106" i="18"/>
  <c r="AT106" i="18"/>
  <c r="AU106" i="18"/>
  <c r="AV105" i="18"/>
  <c r="AP105" i="18"/>
  <c r="AR105" i="18"/>
  <c r="AS105" i="18"/>
  <c r="AT105" i="18"/>
  <c r="AU105" i="18"/>
  <c r="AV104" i="18"/>
  <c r="AP104" i="18"/>
  <c r="AR104" i="18"/>
  <c r="AS104" i="18"/>
  <c r="AT104" i="18"/>
  <c r="AU104" i="18"/>
  <c r="AV103" i="18"/>
  <c r="AP103" i="18"/>
  <c r="AR103" i="18"/>
  <c r="AS103" i="18"/>
  <c r="AT103" i="18"/>
  <c r="AU103" i="18"/>
  <c r="AV102" i="18"/>
  <c r="AP102" i="18"/>
  <c r="AR102" i="18"/>
  <c r="AS102" i="18"/>
  <c r="AT102" i="18"/>
  <c r="AU102" i="18"/>
  <c r="AV101" i="18"/>
  <c r="AP101" i="18"/>
  <c r="AR101" i="18"/>
  <c r="AS101" i="18"/>
  <c r="AT101" i="18"/>
  <c r="AU101" i="18"/>
  <c r="AV100" i="18"/>
  <c r="AP100" i="18"/>
  <c r="AR100" i="18"/>
  <c r="AS100" i="18"/>
  <c r="AT100" i="18"/>
  <c r="AU100" i="18"/>
  <c r="AV99" i="18"/>
  <c r="AP99" i="18"/>
  <c r="AR99" i="18"/>
  <c r="AS99" i="18"/>
  <c r="AT99" i="18"/>
  <c r="AU99" i="18"/>
  <c r="AV98" i="18"/>
  <c r="AP98" i="18"/>
  <c r="AR98" i="18"/>
  <c r="AS98" i="18"/>
  <c r="AT98" i="18"/>
  <c r="AU98" i="18"/>
  <c r="AV97" i="18"/>
  <c r="AP97" i="18"/>
  <c r="AR97" i="18"/>
  <c r="AS97" i="18"/>
  <c r="AT97" i="18"/>
  <c r="AU97" i="18"/>
  <c r="AV96" i="18"/>
  <c r="AP96" i="18"/>
  <c r="AR96" i="18"/>
  <c r="AS96" i="18"/>
  <c r="AT96" i="18"/>
  <c r="AU96" i="18"/>
  <c r="AV95" i="18"/>
  <c r="AP95" i="18"/>
  <c r="AR95" i="18"/>
  <c r="AS95" i="18"/>
  <c r="AT95" i="18"/>
  <c r="AU95" i="18"/>
  <c r="AV94" i="18"/>
  <c r="AP94" i="18"/>
  <c r="AR94" i="18"/>
  <c r="AS94" i="18"/>
  <c r="AT94" i="18"/>
  <c r="AU94" i="18"/>
  <c r="AV93" i="18"/>
  <c r="AP93" i="18"/>
  <c r="AR93" i="18"/>
  <c r="AS93" i="18"/>
  <c r="AT93" i="18"/>
  <c r="AU93" i="18"/>
  <c r="AV92" i="18"/>
  <c r="AP92" i="18"/>
  <c r="AR92" i="18"/>
  <c r="AS92" i="18"/>
  <c r="AT92" i="18"/>
  <c r="AU92" i="18"/>
  <c r="AV91" i="18"/>
  <c r="AP91" i="18"/>
  <c r="AR91" i="18"/>
  <c r="AS91" i="18"/>
  <c r="AT91" i="18"/>
  <c r="AU91" i="18"/>
  <c r="AV90" i="18"/>
  <c r="AP90" i="18"/>
  <c r="AR90" i="18"/>
  <c r="AS90" i="18"/>
  <c r="AT90" i="18"/>
  <c r="AU90" i="18"/>
  <c r="AV89" i="18"/>
  <c r="AP89" i="18"/>
  <c r="AR89" i="18"/>
  <c r="AS89" i="18"/>
  <c r="AT89" i="18"/>
  <c r="AU89" i="18"/>
  <c r="AV88" i="18"/>
  <c r="AP88" i="18"/>
  <c r="AR88" i="18"/>
  <c r="AS88" i="18"/>
  <c r="AT88" i="18"/>
  <c r="AU88" i="18"/>
  <c r="AV87" i="18"/>
  <c r="AP87" i="18"/>
  <c r="AR87" i="18"/>
  <c r="AS87" i="18"/>
  <c r="AT87" i="18"/>
  <c r="AU87" i="18"/>
  <c r="AV86" i="18"/>
  <c r="AP86" i="18"/>
  <c r="AR86" i="18"/>
  <c r="AS86" i="18"/>
  <c r="AT86" i="18"/>
  <c r="AU86" i="18"/>
  <c r="AV85" i="18"/>
  <c r="AP85" i="18"/>
  <c r="AR85" i="18"/>
  <c r="AS85" i="18"/>
  <c r="AT85" i="18"/>
  <c r="AU85" i="18"/>
  <c r="AV84" i="18"/>
  <c r="AP84" i="18"/>
  <c r="AR84" i="18"/>
  <c r="AS84" i="18"/>
  <c r="AT84" i="18"/>
  <c r="AU84" i="18"/>
  <c r="AV83" i="18"/>
  <c r="AP83" i="18"/>
  <c r="AR83" i="18"/>
  <c r="AS83" i="18"/>
  <c r="AT83" i="18"/>
  <c r="AU83" i="18"/>
  <c r="AV82" i="18"/>
  <c r="AP82" i="18"/>
  <c r="AR82" i="18"/>
  <c r="AS82" i="18"/>
  <c r="AT82" i="18"/>
  <c r="AU82" i="18"/>
  <c r="AV81" i="18"/>
  <c r="AP81" i="18"/>
  <c r="AR81" i="18"/>
  <c r="AS81" i="18"/>
  <c r="AT81" i="18"/>
  <c r="AU81" i="18"/>
  <c r="AV80" i="18"/>
  <c r="AP80" i="18"/>
  <c r="AR80" i="18"/>
  <c r="AS80" i="18"/>
  <c r="AT80" i="18"/>
  <c r="AU80" i="18"/>
  <c r="AV79" i="18"/>
  <c r="AP79" i="18"/>
  <c r="AR79" i="18"/>
  <c r="AS79" i="18"/>
  <c r="AT79" i="18"/>
  <c r="AU79" i="18"/>
  <c r="AV78" i="18"/>
  <c r="AP78" i="18"/>
  <c r="AR78" i="18"/>
  <c r="AS78" i="18"/>
  <c r="AT78" i="18"/>
  <c r="AU78" i="18"/>
  <c r="AV77" i="18"/>
  <c r="AP77" i="18"/>
  <c r="AR77" i="18"/>
  <c r="AS77" i="18"/>
  <c r="AT77" i="18"/>
  <c r="AU77" i="18"/>
  <c r="AV76" i="18"/>
  <c r="AP76" i="18"/>
  <c r="AR76" i="18"/>
  <c r="AS76" i="18"/>
  <c r="AT76" i="18"/>
  <c r="AU76" i="18"/>
  <c r="AV75" i="18"/>
  <c r="AP75" i="18"/>
  <c r="AR75" i="18"/>
  <c r="AS75" i="18"/>
  <c r="AT75" i="18"/>
  <c r="AU75" i="18"/>
  <c r="AV74" i="18"/>
  <c r="AP74" i="18"/>
  <c r="AR74" i="18"/>
  <c r="AS74" i="18"/>
  <c r="AT74" i="18"/>
  <c r="AU74" i="18"/>
  <c r="AV73" i="18"/>
  <c r="AP73" i="18"/>
  <c r="AR73" i="18"/>
  <c r="AS73" i="18"/>
  <c r="AT73" i="18"/>
  <c r="AU73" i="18"/>
  <c r="AV72" i="18"/>
  <c r="AP72" i="18"/>
  <c r="AR72" i="18"/>
  <c r="AS72" i="18"/>
  <c r="AT72" i="18"/>
  <c r="AU72" i="18"/>
  <c r="AV71" i="18"/>
  <c r="AP71" i="18"/>
  <c r="AR71" i="18"/>
  <c r="AS71" i="18"/>
  <c r="AT71" i="18"/>
  <c r="AU71" i="18"/>
  <c r="AV70" i="18"/>
  <c r="AP70" i="18"/>
  <c r="AR70" i="18"/>
  <c r="AS70" i="18"/>
  <c r="AT70" i="18"/>
  <c r="AU70" i="18"/>
  <c r="AV69" i="18"/>
  <c r="AP69" i="18"/>
  <c r="AR69" i="18"/>
  <c r="AS69" i="18"/>
  <c r="AT69" i="18"/>
  <c r="AU69" i="18"/>
  <c r="AV68" i="18"/>
  <c r="AP68" i="18"/>
  <c r="AR68" i="18"/>
  <c r="AS68" i="18"/>
  <c r="AT68" i="18"/>
  <c r="AU68" i="18"/>
  <c r="AV67" i="18"/>
  <c r="AP67" i="18"/>
  <c r="AR67" i="18"/>
  <c r="AS67" i="18"/>
  <c r="AT67" i="18"/>
  <c r="AU67" i="18"/>
  <c r="AV66" i="18"/>
  <c r="AP66" i="18"/>
  <c r="AR66" i="18"/>
  <c r="AS66" i="18"/>
  <c r="AT66" i="18"/>
  <c r="AU66" i="18"/>
  <c r="AV65" i="18"/>
  <c r="AP65" i="18"/>
  <c r="AR65" i="18"/>
  <c r="AS65" i="18"/>
  <c r="AT65" i="18"/>
  <c r="AU65" i="18"/>
  <c r="AV64" i="18"/>
  <c r="AP64" i="18"/>
  <c r="AR64" i="18"/>
  <c r="AS64" i="18"/>
  <c r="AT64" i="18"/>
  <c r="AU64" i="18"/>
  <c r="AV63" i="18"/>
  <c r="AP63" i="18"/>
  <c r="AR63" i="18"/>
  <c r="AS63" i="18"/>
  <c r="AT63" i="18"/>
  <c r="AU63" i="18"/>
  <c r="AV62" i="18"/>
  <c r="AP62" i="18"/>
  <c r="AR62" i="18"/>
  <c r="AS62" i="18"/>
  <c r="AT62" i="18"/>
  <c r="AU62" i="18"/>
  <c r="AV61" i="18"/>
  <c r="AP61" i="18"/>
  <c r="AR61" i="18"/>
  <c r="AS61" i="18"/>
  <c r="AT61" i="18"/>
  <c r="AU61" i="18"/>
  <c r="AV60" i="18"/>
  <c r="AP60" i="18"/>
  <c r="AR60" i="18"/>
  <c r="AS60" i="18"/>
  <c r="AT60" i="18"/>
  <c r="AU60" i="18"/>
  <c r="AV59" i="18"/>
  <c r="AP59" i="18"/>
  <c r="AR59" i="18"/>
  <c r="AS59" i="18"/>
  <c r="AT59" i="18"/>
  <c r="AU59" i="18"/>
  <c r="AV58" i="18"/>
  <c r="AP58" i="18"/>
  <c r="AR58" i="18"/>
  <c r="AS58" i="18"/>
  <c r="AT58" i="18"/>
  <c r="AU58" i="18"/>
  <c r="AV57" i="18"/>
  <c r="AP57" i="18"/>
  <c r="AR57" i="18"/>
  <c r="AS57" i="18"/>
  <c r="AT57" i="18"/>
  <c r="AU57" i="18"/>
  <c r="AV56" i="18"/>
  <c r="AP56" i="18"/>
  <c r="AR56" i="18"/>
  <c r="AS56" i="18"/>
  <c r="AT56" i="18"/>
  <c r="AU56" i="18"/>
  <c r="AV55" i="18"/>
  <c r="AP55" i="18"/>
  <c r="AR55" i="18"/>
  <c r="AS55" i="18"/>
  <c r="AT55" i="18"/>
  <c r="AU55" i="18"/>
  <c r="AV54" i="18"/>
  <c r="AP54" i="18"/>
  <c r="AR54" i="18"/>
  <c r="AS54" i="18"/>
  <c r="AT54" i="18"/>
  <c r="AU54" i="18"/>
  <c r="AV53" i="18"/>
  <c r="AP53" i="18"/>
  <c r="AR53" i="18"/>
  <c r="AS53" i="18"/>
  <c r="AT53" i="18"/>
  <c r="AU53" i="18"/>
  <c r="AV52" i="18"/>
  <c r="AP52" i="18"/>
  <c r="AR52" i="18"/>
  <c r="AS52" i="18"/>
  <c r="AT52" i="18"/>
  <c r="AU52" i="18"/>
  <c r="AV51" i="18"/>
  <c r="AP51" i="18"/>
  <c r="AR51" i="18"/>
  <c r="AS51" i="18"/>
  <c r="AT51" i="18"/>
  <c r="AU51" i="18"/>
  <c r="AV50" i="18"/>
  <c r="AP50" i="18"/>
  <c r="AR50" i="18"/>
  <c r="AS50" i="18"/>
  <c r="AT50" i="18"/>
  <c r="AU50" i="18"/>
  <c r="AV49" i="18"/>
  <c r="AP49" i="18"/>
  <c r="AR49" i="18"/>
  <c r="AS49" i="18"/>
  <c r="AT49" i="18"/>
  <c r="AU49" i="18"/>
  <c r="AV48" i="18"/>
  <c r="AP48" i="18"/>
  <c r="AR48" i="18"/>
  <c r="AS48" i="18"/>
  <c r="AT48" i="18"/>
  <c r="AU48" i="18"/>
  <c r="AV47" i="18"/>
  <c r="AP47" i="18"/>
  <c r="AR47" i="18"/>
  <c r="AS47" i="18"/>
  <c r="AT47" i="18"/>
  <c r="AU47" i="18"/>
  <c r="AV46" i="18"/>
  <c r="AP46" i="18"/>
  <c r="AR46" i="18"/>
  <c r="AS46" i="18"/>
  <c r="AT46" i="18"/>
  <c r="AU46" i="18"/>
  <c r="AV45" i="18"/>
  <c r="AP45" i="18"/>
  <c r="AR45" i="18"/>
  <c r="AS45" i="18"/>
  <c r="AT45" i="18"/>
  <c r="AU45" i="18"/>
  <c r="AV44" i="18"/>
  <c r="AP44" i="18"/>
  <c r="AR44" i="18"/>
  <c r="AS44" i="18"/>
  <c r="AT44" i="18"/>
  <c r="AU44" i="18"/>
  <c r="AV43" i="18"/>
  <c r="AP43" i="18"/>
  <c r="AR43" i="18"/>
  <c r="AS43" i="18"/>
  <c r="AT43" i="18"/>
  <c r="AU43" i="18"/>
  <c r="AV42" i="18"/>
  <c r="AP42" i="18"/>
  <c r="AR42" i="18"/>
  <c r="AS42" i="18"/>
  <c r="AT42" i="18"/>
  <c r="AU42" i="18"/>
  <c r="AV41" i="18"/>
  <c r="AP41" i="18"/>
  <c r="AR41" i="18"/>
  <c r="AS41" i="18"/>
  <c r="AT41" i="18"/>
  <c r="AU41" i="18"/>
  <c r="AV40" i="18"/>
  <c r="AP40" i="18"/>
  <c r="AR40" i="18"/>
  <c r="AS40" i="18"/>
  <c r="AT40" i="18"/>
  <c r="AU40" i="18"/>
  <c r="AV39" i="18"/>
  <c r="AP39" i="18"/>
  <c r="AR39" i="18"/>
  <c r="AS39" i="18"/>
  <c r="AT39" i="18"/>
  <c r="AU39" i="18"/>
  <c r="AV38" i="18"/>
  <c r="AP38" i="18"/>
  <c r="AR38" i="18"/>
  <c r="AS38" i="18"/>
  <c r="AT38" i="18"/>
  <c r="AU38" i="18"/>
  <c r="AV37" i="18"/>
  <c r="AP37" i="18"/>
  <c r="AR37" i="18"/>
  <c r="AS37" i="18"/>
  <c r="AT37" i="18"/>
  <c r="AU37" i="18"/>
  <c r="AV36" i="18"/>
  <c r="AP36" i="18"/>
  <c r="AR36" i="18"/>
  <c r="AS36" i="18"/>
  <c r="AT36" i="18"/>
  <c r="AU36" i="18"/>
  <c r="AV35" i="18"/>
  <c r="AP35" i="18"/>
  <c r="AR35" i="18"/>
  <c r="AS35" i="18"/>
  <c r="AT35" i="18"/>
  <c r="AU35" i="18"/>
  <c r="AV34" i="18"/>
  <c r="AP34" i="18"/>
  <c r="AR34" i="18"/>
  <c r="AS34" i="18"/>
  <c r="AT34" i="18"/>
  <c r="AU34" i="18"/>
  <c r="AV33" i="18"/>
  <c r="AP33" i="18"/>
  <c r="AR33" i="18"/>
  <c r="AS33" i="18"/>
  <c r="AT33" i="18"/>
  <c r="AU33" i="18"/>
  <c r="S33" i="18"/>
  <c r="AV32" i="18"/>
  <c r="AP32" i="18"/>
  <c r="AR32" i="18"/>
  <c r="AS32" i="18"/>
  <c r="AT32" i="18"/>
  <c r="AU32" i="18"/>
  <c r="AV31" i="18"/>
  <c r="AP31" i="18"/>
  <c r="AR31" i="18"/>
  <c r="AS31" i="18"/>
  <c r="AT31" i="18"/>
  <c r="AU31" i="18"/>
  <c r="AV30" i="18"/>
  <c r="AP30" i="18"/>
  <c r="AR30" i="18"/>
  <c r="AS30" i="18"/>
  <c r="AT30" i="18"/>
  <c r="AU30" i="18"/>
  <c r="J11" i="18"/>
  <c r="P13" i="18"/>
  <c r="Q13" i="18"/>
  <c r="S13" i="18"/>
  <c r="I30" i="18"/>
  <c r="AP4" i="18"/>
  <c r="D11" i="18"/>
  <c r="AQ4" i="18"/>
  <c r="AP5" i="18"/>
  <c r="AS5" i="18"/>
  <c r="AP6" i="18"/>
  <c r="AS6" i="18"/>
  <c r="AP7" i="18"/>
  <c r="AS7" i="18"/>
  <c r="AP8" i="18"/>
  <c r="AS8" i="18"/>
  <c r="AP9" i="18"/>
  <c r="AS9" i="18"/>
  <c r="AP10" i="18"/>
  <c r="AS10" i="18"/>
  <c r="AP11" i="18"/>
  <c r="AS11" i="18"/>
  <c r="AP12" i="18"/>
  <c r="AS12" i="18"/>
  <c r="AP13" i="18"/>
  <c r="AS13" i="18"/>
  <c r="AP14" i="18"/>
  <c r="AS14" i="18"/>
  <c r="AP15" i="18"/>
  <c r="AS15" i="18"/>
  <c r="AP16" i="18"/>
  <c r="AS16" i="18"/>
  <c r="AP17" i="18"/>
  <c r="AS17" i="18"/>
  <c r="AP18" i="18"/>
  <c r="AS18" i="18"/>
  <c r="AP19" i="18"/>
  <c r="AS19" i="18"/>
  <c r="AP20" i="18"/>
  <c r="AS20" i="18"/>
  <c r="AP21" i="18"/>
  <c r="AS21" i="18"/>
  <c r="AP22" i="18"/>
  <c r="AS22" i="18"/>
  <c r="AP23" i="18"/>
  <c r="AS23" i="18"/>
  <c r="AP24" i="18"/>
  <c r="AS24" i="18"/>
  <c r="AP25" i="18"/>
  <c r="AS25" i="18"/>
  <c r="AP26" i="18"/>
  <c r="AS26" i="18"/>
  <c r="AP27" i="18"/>
  <c r="AS27" i="18"/>
  <c r="AP28" i="18"/>
  <c r="AS28" i="18"/>
  <c r="AP29" i="18"/>
  <c r="AR29" i="18"/>
  <c r="AS29" i="18"/>
  <c r="AT29" i="18"/>
  <c r="AU29" i="18"/>
  <c r="AV29" i="18"/>
  <c r="AR28" i="18"/>
  <c r="AT28" i="18"/>
  <c r="AU28" i="18"/>
  <c r="AV28" i="18"/>
  <c r="AR27" i="18"/>
  <c r="AT27" i="18"/>
  <c r="AU27" i="18"/>
  <c r="AV27" i="18"/>
  <c r="S5" i="18"/>
  <c r="O5" i="18"/>
  <c r="P5" i="18"/>
  <c r="Q5" i="18"/>
  <c r="P9" i="18"/>
  <c r="Q9" i="18"/>
  <c r="T21" i="18"/>
  <c r="T19" i="18"/>
  <c r="T27" i="18"/>
  <c r="I22" i="18"/>
  <c r="AR5" i="18"/>
  <c r="AT5" i="18"/>
  <c r="AU5" i="18"/>
  <c r="AV5" i="18"/>
  <c r="AR6" i="18"/>
  <c r="AT6" i="18"/>
  <c r="AU6" i="18"/>
  <c r="AV6" i="18"/>
  <c r="AR7" i="18"/>
  <c r="AT7" i="18"/>
  <c r="AU7" i="18"/>
  <c r="AV7" i="18"/>
  <c r="AR8" i="18"/>
  <c r="AT8" i="18"/>
  <c r="AU8" i="18"/>
  <c r="AV8" i="18"/>
  <c r="AR9" i="18"/>
  <c r="AT9" i="18"/>
  <c r="AU9" i="18"/>
  <c r="AV9" i="18"/>
  <c r="AR10" i="18"/>
  <c r="AT10" i="18"/>
  <c r="AU10" i="18"/>
  <c r="AV10" i="18"/>
  <c r="AR11" i="18"/>
  <c r="AT11" i="18"/>
  <c r="AU11" i="18"/>
  <c r="AV11" i="18"/>
  <c r="AR12" i="18"/>
  <c r="AT12" i="18"/>
  <c r="AU12" i="18"/>
  <c r="AV12" i="18"/>
  <c r="AR13" i="18"/>
  <c r="AT13" i="18"/>
  <c r="AU13" i="18"/>
  <c r="AV13" i="18"/>
  <c r="AR14" i="18"/>
  <c r="AT14" i="18"/>
  <c r="AU14" i="18"/>
  <c r="AV14" i="18"/>
  <c r="AR15" i="18"/>
  <c r="AT15" i="18"/>
  <c r="AU15" i="18"/>
  <c r="AV15" i="18"/>
  <c r="AR16" i="18"/>
  <c r="AT16" i="18"/>
  <c r="AU16" i="18"/>
  <c r="AV16" i="18"/>
  <c r="AR17" i="18"/>
  <c r="AT17" i="18"/>
  <c r="AU17" i="18"/>
  <c r="AV17" i="18"/>
  <c r="AR18" i="18"/>
  <c r="AT18" i="18"/>
  <c r="AU18" i="18"/>
  <c r="AV18" i="18"/>
  <c r="AR19" i="18"/>
  <c r="AT19" i="18"/>
  <c r="AU19" i="18"/>
  <c r="AV19" i="18"/>
  <c r="AR20" i="18"/>
  <c r="AT20" i="18"/>
  <c r="AU20" i="18"/>
  <c r="AV20" i="18"/>
  <c r="AR21" i="18"/>
  <c r="AT21" i="18"/>
  <c r="AU21" i="18"/>
  <c r="AV21" i="18"/>
  <c r="AR22" i="18"/>
  <c r="AT22" i="18"/>
  <c r="AU22" i="18"/>
  <c r="AV22" i="18"/>
  <c r="AR23" i="18"/>
  <c r="AT23" i="18"/>
  <c r="AU23" i="18"/>
  <c r="AV23" i="18"/>
  <c r="AR24" i="18"/>
  <c r="AT24" i="18"/>
  <c r="AU24" i="18"/>
  <c r="AV24" i="18"/>
  <c r="AR25" i="18"/>
  <c r="AT25" i="18"/>
  <c r="AU25" i="18"/>
  <c r="AV25" i="18"/>
  <c r="AR26" i="18"/>
  <c r="AT26" i="18"/>
  <c r="AU26" i="18"/>
  <c r="AV26" i="18"/>
  <c r="AW5" i="18"/>
  <c r="O16" i="18"/>
  <c r="AT4" i="18"/>
  <c r="AU4" i="18"/>
  <c r="AV4" i="18"/>
  <c r="P16" i="18"/>
  <c r="Q16" i="18"/>
  <c r="S16" i="18"/>
  <c r="I23" i="18"/>
  <c r="G27" i="18"/>
  <c r="P8" i="18"/>
  <c r="T20" i="18"/>
  <c r="T26" i="18"/>
  <c r="I24" i="18"/>
  <c r="T22" i="18"/>
  <c r="P21" i="18"/>
  <c r="P20" i="18"/>
  <c r="AX5" i="18"/>
  <c r="AO5" i="17"/>
  <c r="AO6" i="17"/>
  <c r="AO7" i="17"/>
  <c r="AO8" i="17"/>
  <c r="AO9" i="17"/>
  <c r="AO10" i="17"/>
  <c r="AO11" i="17"/>
  <c r="AO12" i="17"/>
  <c r="AO13" i="17"/>
  <c r="AO14" i="17"/>
  <c r="AO15" i="17"/>
  <c r="AO16" i="17"/>
  <c r="AO17" i="17"/>
  <c r="AO18" i="17"/>
  <c r="AO19" i="17"/>
  <c r="AO20" i="17"/>
  <c r="AO21" i="17"/>
  <c r="AO22" i="17"/>
  <c r="AO23" i="17"/>
  <c r="AO24" i="17"/>
  <c r="AO25" i="17"/>
  <c r="AO26" i="17"/>
  <c r="AO27" i="17"/>
  <c r="AO28" i="17"/>
  <c r="AO29" i="17"/>
  <c r="AO30" i="17"/>
  <c r="AO31" i="17"/>
  <c r="AO32" i="17"/>
  <c r="AO33" i="17"/>
  <c r="AO34" i="17"/>
  <c r="AO35" i="17"/>
  <c r="AO36" i="17"/>
  <c r="AO37" i="17"/>
  <c r="AO38" i="17"/>
  <c r="AO39" i="17"/>
  <c r="AO40" i="17"/>
  <c r="AO41" i="17"/>
  <c r="AO42" i="17"/>
  <c r="AO43" i="17"/>
  <c r="AO44" i="17"/>
  <c r="AO45" i="17"/>
  <c r="AO46" i="17"/>
  <c r="AO47" i="17"/>
  <c r="AO48" i="17"/>
  <c r="AO49" i="17"/>
  <c r="AO50" i="17"/>
  <c r="AO51" i="17"/>
  <c r="AO52" i="17"/>
  <c r="AO53" i="17"/>
  <c r="AO54" i="17"/>
  <c r="AO55" i="17"/>
  <c r="AO56" i="17"/>
  <c r="AO57" i="17"/>
  <c r="AO58" i="17"/>
  <c r="AO59" i="17"/>
  <c r="AO60" i="17"/>
  <c r="AO61" i="17"/>
  <c r="AO62" i="17"/>
  <c r="AO63" i="17"/>
  <c r="AO64" i="17"/>
  <c r="AO65" i="17"/>
  <c r="AO66" i="17"/>
  <c r="AO67" i="17"/>
  <c r="AO68" i="17"/>
  <c r="AO69" i="17"/>
  <c r="AO70" i="17"/>
  <c r="AO71" i="17"/>
  <c r="AO72" i="17"/>
  <c r="AO73" i="17"/>
  <c r="AO74" i="17"/>
  <c r="AO75" i="17"/>
  <c r="AO76" i="17"/>
  <c r="AO77" i="17"/>
  <c r="AO78" i="17"/>
  <c r="AO79" i="17"/>
  <c r="AO80" i="17"/>
  <c r="AO81" i="17"/>
  <c r="AO82" i="17"/>
  <c r="AO83" i="17"/>
  <c r="AO84" i="17"/>
  <c r="AO85" i="17"/>
  <c r="AO86" i="17"/>
  <c r="AO87" i="17"/>
  <c r="AO88" i="17"/>
  <c r="AO89" i="17"/>
  <c r="AO90" i="17"/>
  <c r="AO91" i="17"/>
  <c r="AO92" i="17"/>
  <c r="AO93" i="17"/>
  <c r="AO94" i="17"/>
  <c r="AO95" i="17"/>
  <c r="AO96" i="17"/>
  <c r="AO97" i="17"/>
  <c r="AO98" i="17"/>
  <c r="AO99" i="17"/>
  <c r="AO100" i="17"/>
  <c r="AO101" i="17"/>
  <c r="AO102" i="17"/>
  <c r="AO103" i="17"/>
  <c r="AO104" i="17"/>
  <c r="AO105" i="17"/>
  <c r="AO106" i="17"/>
  <c r="AO107" i="17"/>
  <c r="AO108" i="17"/>
  <c r="AO109" i="17"/>
  <c r="AO110" i="17"/>
  <c r="AO111" i="17"/>
  <c r="AV111" i="17"/>
  <c r="AP111" i="17"/>
  <c r="AR111" i="17"/>
  <c r="AS111" i="17"/>
  <c r="AT111" i="17"/>
  <c r="AU111" i="17"/>
  <c r="AV110" i="17"/>
  <c r="AP110" i="17"/>
  <c r="AR110" i="17"/>
  <c r="AS110" i="17"/>
  <c r="AT110" i="17"/>
  <c r="AU110" i="17"/>
  <c r="AV109" i="17"/>
  <c r="AP109" i="17"/>
  <c r="AR109" i="17"/>
  <c r="AS109" i="17"/>
  <c r="AT109" i="17"/>
  <c r="AU109" i="17"/>
  <c r="AV108" i="17"/>
  <c r="AP108" i="17"/>
  <c r="AR108" i="17"/>
  <c r="AS108" i="17"/>
  <c r="AT108" i="17"/>
  <c r="AU108" i="17"/>
  <c r="AV107" i="17"/>
  <c r="AP107" i="17"/>
  <c r="AR107" i="17"/>
  <c r="AS107" i="17"/>
  <c r="AT107" i="17"/>
  <c r="AU107" i="17"/>
  <c r="AV106" i="17"/>
  <c r="AP106" i="17"/>
  <c r="AR106" i="17"/>
  <c r="AS106" i="17"/>
  <c r="AT106" i="17"/>
  <c r="AU106" i="17"/>
  <c r="AV105" i="17"/>
  <c r="AP105" i="17"/>
  <c r="AR105" i="17"/>
  <c r="AS105" i="17"/>
  <c r="AT105" i="17"/>
  <c r="AU105" i="17"/>
  <c r="AV104" i="17"/>
  <c r="AP104" i="17"/>
  <c r="AR104" i="17"/>
  <c r="AS104" i="17"/>
  <c r="AT104" i="17"/>
  <c r="AU104" i="17"/>
  <c r="AV103" i="17"/>
  <c r="AP103" i="17"/>
  <c r="AR103" i="17"/>
  <c r="AS103" i="17"/>
  <c r="AT103" i="17"/>
  <c r="AU103" i="17"/>
  <c r="AV102" i="17"/>
  <c r="AP102" i="17"/>
  <c r="AR102" i="17"/>
  <c r="AS102" i="17"/>
  <c r="AT102" i="17"/>
  <c r="AU102" i="17"/>
  <c r="AV101" i="17"/>
  <c r="AP101" i="17"/>
  <c r="AR101" i="17"/>
  <c r="AS101" i="17"/>
  <c r="AT101" i="17"/>
  <c r="AU101" i="17"/>
  <c r="AV100" i="17"/>
  <c r="AP100" i="17"/>
  <c r="AR100" i="17"/>
  <c r="AS100" i="17"/>
  <c r="AT100" i="17"/>
  <c r="AU100" i="17"/>
  <c r="AV99" i="17"/>
  <c r="AP99" i="17"/>
  <c r="AR99" i="17"/>
  <c r="AS99" i="17"/>
  <c r="AT99" i="17"/>
  <c r="AU99" i="17"/>
  <c r="AV98" i="17"/>
  <c r="AP98" i="17"/>
  <c r="AR98" i="17"/>
  <c r="AS98" i="17"/>
  <c r="AT98" i="17"/>
  <c r="AU98" i="17"/>
  <c r="AV97" i="17"/>
  <c r="AP97" i="17"/>
  <c r="AR97" i="17"/>
  <c r="AS97" i="17"/>
  <c r="AT97" i="17"/>
  <c r="AU97" i="17"/>
  <c r="AV96" i="17"/>
  <c r="AP96" i="17"/>
  <c r="AR96" i="17"/>
  <c r="AS96" i="17"/>
  <c r="AT96" i="17"/>
  <c r="AU96" i="17"/>
  <c r="AV95" i="17"/>
  <c r="AP95" i="17"/>
  <c r="AR95" i="17"/>
  <c r="AS95" i="17"/>
  <c r="AT95" i="17"/>
  <c r="AU95" i="17"/>
  <c r="AV94" i="17"/>
  <c r="AP94" i="17"/>
  <c r="AR94" i="17"/>
  <c r="AS94" i="17"/>
  <c r="AT94" i="17"/>
  <c r="AU94" i="17"/>
  <c r="AV93" i="17"/>
  <c r="AP93" i="17"/>
  <c r="AR93" i="17"/>
  <c r="AS93" i="17"/>
  <c r="AT93" i="17"/>
  <c r="AU93" i="17"/>
  <c r="AV92" i="17"/>
  <c r="AP92" i="17"/>
  <c r="AR92" i="17"/>
  <c r="AS92" i="17"/>
  <c r="AT92" i="17"/>
  <c r="AU92" i="17"/>
  <c r="AV91" i="17"/>
  <c r="AP91" i="17"/>
  <c r="AR91" i="17"/>
  <c r="AS91" i="17"/>
  <c r="AT91" i="17"/>
  <c r="AU91" i="17"/>
  <c r="AV90" i="17"/>
  <c r="AP90" i="17"/>
  <c r="AR90" i="17"/>
  <c r="AS90" i="17"/>
  <c r="AT90" i="17"/>
  <c r="AU90" i="17"/>
  <c r="AV89" i="17"/>
  <c r="AP89" i="17"/>
  <c r="AR89" i="17"/>
  <c r="AS89" i="17"/>
  <c r="AT89" i="17"/>
  <c r="AU89" i="17"/>
  <c r="AV88" i="17"/>
  <c r="AP88" i="17"/>
  <c r="AR88" i="17"/>
  <c r="AS88" i="17"/>
  <c r="AT88" i="17"/>
  <c r="AU88" i="17"/>
  <c r="AV87" i="17"/>
  <c r="AP87" i="17"/>
  <c r="AR87" i="17"/>
  <c r="AS87" i="17"/>
  <c r="AT87" i="17"/>
  <c r="AU87" i="17"/>
  <c r="AV86" i="17"/>
  <c r="AP86" i="17"/>
  <c r="AR86" i="17"/>
  <c r="AS86" i="17"/>
  <c r="AT86" i="17"/>
  <c r="AU86" i="17"/>
  <c r="AV85" i="17"/>
  <c r="AP85" i="17"/>
  <c r="AR85" i="17"/>
  <c r="AS85" i="17"/>
  <c r="AT85" i="17"/>
  <c r="AU85" i="17"/>
  <c r="AV84" i="17"/>
  <c r="AP84" i="17"/>
  <c r="AR84" i="17"/>
  <c r="AS84" i="17"/>
  <c r="AT84" i="17"/>
  <c r="AU84" i="17"/>
  <c r="AV83" i="17"/>
  <c r="AP83" i="17"/>
  <c r="AR83" i="17"/>
  <c r="AS83" i="17"/>
  <c r="AT83" i="17"/>
  <c r="AU83" i="17"/>
  <c r="AV82" i="17"/>
  <c r="AP82" i="17"/>
  <c r="AR82" i="17"/>
  <c r="AS82" i="17"/>
  <c r="AT82" i="17"/>
  <c r="AU82" i="17"/>
  <c r="AV81" i="17"/>
  <c r="AP81" i="17"/>
  <c r="AR81" i="17"/>
  <c r="AS81" i="17"/>
  <c r="AT81" i="17"/>
  <c r="AU81" i="17"/>
  <c r="AV80" i="17"/>
  <c r="AP80" i="17"/>
  <c r="AR80" i="17"/>
  <c r="AS80" i="17"/>
  <c r="AT80" i="17"/>
  <c r="AU80" i="17"/>
  <c r="AV79" i="17"/>
  <c r="AP79" i="17"/>
  <c r="AR79" i="17"/>
  <c r="AS79" i="17"/>
  <c r="AT79" i="17"/>
  <c r="AU79" i="17"/>
  <c r="AV78" i="17"/>
  <c r="AP78" i="17"/>
  <c r="AR78" i="17"/>
  <c r="AS78" i="17"/>
  <c r="AT78" i="17"/>
  <c r="AU78" i="17"/>
  <c r="AV77" i="17"/>
  <c r="AP77" i="17"/>
  <c r="AR77" i="17"/>
  <c r="AS77" i="17"/>
  <c r="AT77" i="17"/>
  <c r="AU77" i="17"/>
  <c r="AV76" i="17"/>
  <c r="AP76" i="17"/>
  <c r="AR76" i="17"/>
  <c r="AS76" i="17"/>
  <c r="AT76" i="17"/>
  <c r="AU76" i="17"/>
  <c r="AV75" i="17"/>
  <c r="AP75" i="17"/>
  <c r="AR75" i="17"/>
  <c r="AS75" i="17"/>
  <c r="AT75" i="17"/>
  <c r="AU75" i="17"/>
  <c r="AV74" i="17"/>
  <c r="AP74" i="17"/>
  <c r="AR74" i="17"/>
  <c r="AS74" i="17"/>
  <c r="AT74" i="17"/>
  <c r="AU74" i="17"/>
  <c r="AV73" i="17"/>
  <c r="AP73" i="17"/>
  <c r="AR73" i="17"/>
  <c r="AS73" i="17"/>
  <c r="AT73" i="17"/>
  <c r="AU73" i="17"/>
  <c r="AV72" i="17"/>
  <c r="AP72" i="17"/>
  <c r="AR72" i="17"/>
  <c r="AS72" i="17"/>
  <c r="AT72" i="17"/>
  <c r="AU72" i="17"/>
  <c r="AV71" i="17"/>
  <c r="AP71" i="17"/>
  <c r="AR71" i="17"/>
  <c r="AS71" i="17"/>
  <c r="AT71" i="17"/>
  <c r="AU71" i="17"/>
  <c r="AV70" i="17"/>
  <c r="AP70" i="17"/>
  <c r="AR70" i="17"/>
  <c r="AS70" i="17"/>
  <c r="AT70" i="17"/>
  <c r="AU70" i="17"/>
  <c r="AV69" i="17"/>
  <c r="AP69" i="17"/>
  <c r="AR69" i="17"/>
  <c r="AS69" i="17"/>
  <c r="AT69" i="17"/>
  <c r="AU69" i="17"/>
  <c r="AV68" i="17"/>
  <c r="AP68" i="17"/>
  <c r="AR68" i="17"/>
  <c r="AS68" i="17"/>
  <c r="AT68" i="17"/>
  <c r="AU68" i="17"/>
  <c r="AV67" i="17"/>
  <c r="AP67" i="17"/>
  <c r="AR67" i="17"/>
  <c r="AS67" i="17"/>
  <c r="AT67" i="17"/>
  <c r="AU67" i="17"/>
  <c r="AV66" i="17"/>
  <c r="AP66" i="17"/>
  <c r="AR66" i="17"/>
  <c r="AS66" i="17"/>
  <c r="AT66" i="17"/>
  <c r="AU66" i="17"/>
  <c r="AV65" i="17"/>
  <c r="AP65" i="17"/>
  <c r="AR65" i="17"/>
  <c r="AS65" i="17"/>
  <c r="AT65" i="17"/>
  <c r="AU65" i="17"/>
  <c r="AV64" i="17"/>
  <c r="AP64" i="17"/>
  <c r="AR64" i="17"/>
  <c r="AS64" i="17"/>
  <c r="AT64" i="17"/>
  <c r="AU64" i="17"/>
  <c r="AV63" i="17"/>
  <c r="AP63" i="17"/>
  <c r="AR63" i="17"/>
  <c r="AS63" i="17"/>
  <c r="AT63" i="17"/>
  <c r="AU63" i="17"/>
  <c r="AV62" i="17"/>
  <c r="AP62" i="17"/>
  <c r="AR62" i="17"/>
  <c r="AS62" i="17"/>
  <c r="AT62" i="17"/>
  <c r="AU62" i="17"/>
  <c r="AV61" i="17"/>
  <c r="AP61" i="17"/>
  <c r="AR61" i="17"/>
  <c r="AS61" i="17"/>
  <c r="AT61" i="17"/>
  <c r="AU61" i="17"/>
  <c r="AV60" i="17"/>
  <c r="AP60" i="17"/>
  <c r="AR60" i="17"/>
  <c r="AS60" i="17"/>
  <c r="AT60" i="17"/>
  <c r="AU60" i="17"/>
  <c r="AV59" i="17"/>
  <c r="AP59" i="17"/>
  <c r="AR59" i="17"/>
  <c r="AS59" i="17"/>
  <c r="AT59" i="17"/>
  <c r="AU59" i="17"/>
  <c r="AV58" i="17"/>
  <c r="AP58" i="17"/>
  <c r="AR58" i="17"/>
  <c r="AS58" i="17"/>
  <c r="AT58" i="17"/>
  <c r="AU58" i="17"/>
  <c r="AV57" i="17"/>
  <c r="AP57" i="17"/>
  <c r="AR57" i="17"/>
  <c r="AS57" i="17"/>
  <c r="AT57" i="17"/>
  <c r="AU57" i="17"/>
  <c r="AV56" i="17"/>
  <c r="AP56" i="17"/>
  <c r="AR56" i="17"/>
  <c r="AS56" i="17"/>
  <c r="AT56" i="17"/>
  <c r="AU56" i="17"/>
  <c r="AV55" i="17"/>
  <c r="AP55" i="17"/>
  <c r="AR55" i="17"/>
  <c r="AS55" i="17"/>
  <c r="AT55" i="17"/>
  <c r="AU55" i="17"/>
  <c r="AV54" i="17"/>
  <c r="AP54" i="17"/>
  <c r="AR54" i="17"/>
  <c r="AS54" i="17"/>
  <c r="AT54" i="17"/>
  <c r="AU54" i="17"/>
  <c r="AV53" i="17"/>
  <c r="AP53" i="17"/>
  <c r="AR53" i="17"/>
  <c r="AS53" i="17"/>
  <c r="AT53" i="17"/>
  <c r="AU53" i="17"/>
  <c r="AV52" i="17"/>
  <c r="AP52" i="17"/>
  <c r="AR52" i="17"/>
  <c r="AS52" i="17"/>
  <c r="AT52" i="17"/>
  <c r="AU52" i="17"/>
  <c r="AV51" i="17"/>
  <c r="AP51" i="17"/>
  <c r="AR51" i="17"/>
  <c r="AS51" i="17"/>
  <c r="AT51" i="17"/>
  <c r="AU51" i="17"/>
  <c r="AV50" i="17"/>
  <c r="AP50" i="17"/>
  <c r="AR50" i="17"/>
  <c r="AS50" i="17"/>
  <c r="AT50" i="17"/>
  <c r="AU50" i="17"/>
  <c r="AV49" i="17"/>
  <c r="AP49" i="17"/>
  <c r="AR49" i="17"/>
  <c r="AS49" i="17"/>
  <c r="AT49" i="17"/>
  <c r="AU49" i="17"/>
  <c r="AV48" i="17"/>
  <c r="AP48" i="17"/>
  <c r="AR48" i="17"/>
  <c r="AS48" i="17"/>
  <c r="AT48" i="17"/>
  <c r="AU48" i="17"/>
  <c r="AV47" i="17"/>
  <c r="AP47" i="17"/>
  <c r="AR47" i="17"/>
  <c r="AS47" i="17"/>
  <c r="AT47" i="17"/>
  <c r="AU47" i="17"/>
  <c r="AV46" i="17"/>
  <c r="AP46" i="17"/>
  <c r="AR46" i="17"/>
  <c r="AS46" i="17"/>
  <c r="AT46" i="17"/>
  <c r="AU46" i="17"/>
  <c r="AV45" i="17"/>
  <c r="AP45" i="17"/>
  <c r="AR45" i="17"/>
  <c r="AS45" i="17"/>
  <c r="AT45" i="17"/>
  <c r="AU45" i="17"/>
  <c r="AV44" i="17"/>
  <c r="AP44" i="17"/>
  <c r="AR44" i="17"/>
  <c r="AS44" i="17"/>
  <c r="AT44" i="17"/>
  <c r="AU44" i="17"/>
  <c r="AV43" i="17"/>
  <c r="AP43" i="17"/>
  <c r="AR43" i="17"/>
  <c r="AS43" i="17"/>
  <c r="AT43" i="17"/>
  <c r="AU43" i="17"/>
  <c r="AV42" i="17"/>
  <c r="AP42" i="17"/>
  <c r="AR42" i="17"/>
  <c r="AS42" i="17"/>
  <c r="AT42" i="17"/>
  <c r="AU42" i="17"/>
  <c r="AV41" i="17"/>
  <c r="AP41" i="17"/>
  <c r="AR41" i="17"/>
  <c r="AS41" i="17"/>
  <c r="AT41" i="17"/>
  <c r="AU41" i="17"/>
  <c r="AV40" i="17"/>
  <c r="AP40" i="17"/>
  <c r="AR40" i="17"/>
  <c r="AS40" i="17"/>
  <c r="AT40" i="17"/>
  <c r="AU40" i="17"/>
  <c r="AV39" i="17"/>
  <c r="AP39" i="17"/>
  <c r="AR39" i="17"/>
  <c r="AS39" i="17"/>
  <c r="AT39" i="17"/>
  <c r="AU39" i="17"/>
  <c r="AV38" i="17"/>
  <c r="AP38" i="17"/>
  <c r="AR38" i="17"/>
  <c r="AS38" i="17"/>
  <c r="AT38" i="17"/>
  <c r="AU38" i="17"/>
  <c r="AV37" i="17"/>
  <c r="AP37" i="17"/>
  <c r="AR37" i="17"/>
  <c r="AS37" i="17"/>
  <c r="AT37" i="17"/>
  <c r="AU37" i="17"/>
  <c r="AV36" i="17"/>
  <c r="AP36" i="17"/>
  <c r="AR36" i="17"/>
  <c r="AS36" i="17"/>
  <c r="AT36" i="17"/>
  <c r="AU36" i="17"/>
  <c r="AV35" i="17"/>
  <c r="AP35" i="17"/>
  <c r="AR35" i="17"/>
  <c r="AS35" i="17"/>
  <c r="AT35" i="17"/>
  <c r="AU35" i="17"/>
  <c r="AV34" i="17"/>
  <c r="AP34" i="17"/>
  <c r="AR34" i="17"/>
  <c r="AS34" i="17"/>
  <c r="AT34" i="17"/>
  <c r="AU34" i="17"/>
  <c r="AV33" i="17"/>
  <c r="AP33" i="17"/>
  <c r="AR33" i="17"/>
  <c r="AS33" i="17"/>
  <c r="AT33" i="17"/>
  <c r="AU33" i="17"/>
  <c r="S33" i="17"/>
  <c r="AV32" i="17"/>
  <c r="AP32" i="17"/>
  <c r="AR32" i="17"/>
  <c r="AS32" i="17"/>
  <c r="AT32" i="17"/>
  <c r="AU32" i="17"/>
  <c r="AV31" i="17"/>
  <c r="AP31" i="17"/>
  <c r="AR31" i="17"/>
  <c r="AS31" i="17"/>
  <c r="AT31" i="17"/>
  <c r="AU31" i="17"/>
  <c r="AV30" i="17"/>
  <c r="AP30" i="17"/>
  <c r="AR30" i="17"/>
  <c r="AS30" i="17"/>
  <c r="AT30" i="17"/>
  <c r="AU30" i="17"/>
  <c r="P13" i="17"/>
  <c r="Q13" i="17"/>
  <c r="S13" i="17"/>
  <c r="I30" i="17"/>
  <c r="AV29" i="17"/>
  <c r="AP29" i="17"/>
  <c r="AR29" i="17"/>
  <c r="AS29" i="17"/>
  <c r="AT29" i="17"/>
  <c r="AU29" i="17"/>
  <c r="AV28" i="17"/>
  <c r="AP28" i="17"/>
  <c r="AR28" i="17"/>
  <c r="AS28" i="17"/>
  <c r="AT28" i="17"/>
  <c r="AU28" i="17"/>
  <c r="AV27" i="17"/>
  <c r="AP27" i="17"/>
  <c r="AR27" i="17"/>
  <c r="AS27" i="17"/>
  <c r="AT27" i="17"/>
  <c r="AU27" i="17"/>
  <c r="S5" i="17"/>
  <c r="O5" i="17"/>
  <c r="P5" i="17"/>
  <c r="Q5" i="17"/>
  <c r="P9" i="17"/>
  <c r="Q9" i="17"/>
  <c r="T21" i="17"/>
  <c r="T19" i="17"/>
  <c r="T27" i="17"/>
  <c r="I22" i="17"/>
  <c r="AP4" i="17"/>
  <c r="AQ4" i="17"/>
  <c r="AP5" i="17"/>
  <c r="AR5" i="17"/>
  <c r="AT5" i="17"/>
  <c r="AU5" i="17"/>
  <c r="AV5" i="17"/>
  <c r="AS5" i="17"/>
  <c r="AP6" i="17"/>
  <c r="AR6" i="17"/>
  <c r="AT6" i="17"/>
  <c r="AU6" i="17"/>
  <c r="AV6" i="17"/>
  <c r="AS6" i="17"/>
  <c r="AP7" i="17"/>
  <c r="AR7" i="17"/>
  <c r="AT7" i="17"/>
  <c r="AU7" i="17"/>
  <c r="AV7" i="17"/>
  <c r="AS7" i="17"/>
  <c r="AP8" i="17"/>
  <c r="AR8" i="17"/>
  <c r="AT8" i="17"/>
  <c r="AU8" i="17"/>
  <c r="AV8" i="17"/>
  <c r="AS8" i="17"/>
  <c r="AP9" i="17"/>
  <c r="AR9" i="17"/>
  <c r="AT9" i="17"/>
  <c r="AU9" i="17"/>
  <c r="AV9" i="17"/>
  <c r="AS9" i="17"/>
  <c r="AP10" i="17"/>
  <c r="AR10" i="17"/>
  <c r="AT10" i="17"/>
  <c r="AU10" i="17"/>
  <c r="AV10" i="17"/>
  <c r="AS10" i="17"/>
  <c r="AP11" i="17"/>
  <c r="AR11" i="17"/>
  <c r="AT11" i="17"/>
  <c r="AU11" i="17"/>
  <c r="AV11" i="17"/>
  <c r="AS11" i="17"/>
  <c r="AP12" i="17"/>
  <c r="AR12" i="17"/>
  <c r="AT12" i="17"/>
  <c r="AU12" i="17"/>
  <c r="AV12" i="17"/>
  <c r="AS12" i="17"/>
  <c r="AP13" i="17"/>
  <c r="AR13" i="17"/>
  <c r="AT13" i="17"/>
  <c r="AU13" i="17"/>
  <c r="AV13" i="17"/>
  <c r="AS13" i="17"/>
  <c r="AP14" i="17"/>
  <c r="AR14" i="17"/>
  <c r="AS14" i="17"/>
  <c r="AT14" i="17"/>
  <c r="AU14" i="17"/>
  <c r="AV14" i="17"/>
  <c r="AV15" i="17"/>
  <c r="AV16" i="17"/>
  <c r="AV17" i="17"/>
  <c r="AV18" i="17"/>
  <c r="AV19" i="17"/>
  <c r="AV20" i="17"/>
  <c r="AV21" i="17"/>
  <c r="AV22" i="17"/>
  <c r="AV23" i="17"/>
  <c r="AV24" i="17"/>
  <c r="AV25" i="17"/>
  <c r="AV26" i="17"/>
  <c r="AW5" i="17"/>
  <c r="O16" i="17"/>
  <c r="AT4" i="17"/>
  <c r="AU4" i="17"/>
  <c r="AV4" i="17"/>
  <c r="P16" i="17"/>
  <c r="Q16" i="17"/>
  <c r="S16" i="17"/>
  <c r="I23" i="17"/>
  <c r="G27" i="17"/>
  <c r="AP26" i="17"/>
  <c r="AR26" i="17"/>
  <c r="AS26" i="17"/>
  <c r="AT26" i="17"/>
  <c r="AU26" i="17"/>
  <c r="P8" i="17"/>
  <c r="T20" i="17"/>
  <c r="T26" i="17"/>
  <c r="AP25" i="17"/>
  <c r="AR25" i="17"/>
  <c r="AS25" i="17"/>
  <c r="AT25" i="17"/>
  <c r="AU25" i="17"/>
  <c r="AP24" i="17"/>
  <c r="AR24" i="17"/>
  <c r="AS24" i="17"/>
  <c r="AT24" i="17"/>
  <c r="AU24" i="17"/>
  <c r="I24" i="17"/>
  <c r="AP23" i="17"/>
  <c r="AR23" i="17"/>
  <c r="AS23" i="17"/>
  <c r="AT23" i="17"/>
  <c r="AU23" i="17"/>
  <c r="AP22" i="17"/>
  <c r="AR22" i="17"/>
  <c r="AS22" i="17"/>
  <c r="AT22" i="17"/>
  <c r="AU22" i="17"/>
  <c r="T22" i="17"/>
  <c r="AP21" i="17"/>
  <c r="AR21" i="17"/>
  <c r="AS21" i="17"/>
  <c r="AT21" i="17"/>
  <c r="AU21" i="17"/>
  <c r="P21" i="17"/>
  <c r="AP20" i="17"/>
  <c r="AR20" i="17"/>
  <c r="AS20" i="17"/>
  <c r="AT20" i="17"/>
  <c r="AU20" i="17"/>
  <c r="P20" i="17"/>
  <c r="AP19" i="17"/>
  <c r="AR19" i="17"/>
  <c r="AS19" i="17"/>
  <c r="AT19" i="17"/>
  <c r="AU19" i="17"/>
  <c r="AP18" i="17"/>
  <c r="AR18" i="17"/>
  <c r="AS18" i="17"/>
  <c r="AT18" i="17"/>
  <c r="AU18" i="17"/>
  <c r="AP17" i="17"/>
  <c r="AR17" i="17"/>
  <c r="AS17" i="17"/>
  <c r="AT17" i="17"/>
  <c r="AU17" i="17"/>
  <c r="AP16" i="17"/>
  <c r="AR16" i="17"/>
  <c r="AS16" i="17"/>
  <c r="AT16" i="17"/>
  <c r="AU16" i="17"/>
  <c r="AP15" i="17"/>
  <c r="AR15" i="17"/>
  <c r="AS15" i="17"/>
  <c r="AT15" i="17"/>
  <c r="AU15" i="17"/>
  <c r="AX5" i="17"/>
  <c r="P8" i="13"/>
  <c r="S5" i="13"/>
  <c r="Q5" i="13"/>
  <c r="I24" i="13"/>
  <c r="AO5" i="16"/>
  <c r="AO6" i="16"/>
  <c r="AO7" i="16"/>
  <c r="AO8" i="16"/>
  <c r="AO9" i="16"/>
  <c r="AO10" i="16"/>
  <c r="AO11" i="16"/>
  <c r="AO12" i="16"/>
  <c r="AO13" i="16"/>
  <c r="AO14" i="16"/>
  <c r="AO15" i="16"/>
  <c r="AO16" i="16"/>
  <c r="AO17" i="16"/>
  <c r="AO18" i="16"/>
  <c r="AO19" i="16"/>
  <c r="AO20" i="16"/>
  <c r="AO21" i="16"/>
  <c r="AO22" i="16"/>
  <c r="AO23" i="16"/>
  <c r="AO24" i="16"/>
  <c r="AO25" i="16"/>
  <c r="AO26" i="16"/>
  <c r="AO27" i="16"/>
  <c r="AO28" i="16"/>
  <c r="AO29" i="16"/>
  <c r="AO30" i="16"/>
  <c r="AO31" i="16"/>
  <c r="AO32" i="16"/>
  <c r="AO33" i="16"/>
  <c r="AO34" i="16"/>
  <c r="AO35" i="16"/>
  <c r="AO36" i="16"/>
  <c r="AO37" i="16"/>
  <c r="AO38" i="16"/>
  <c r="AO39" i="16"/>
  <c r="AO40" i="16"/>
  <c r="AO41" i="16"/>
  <c r="AO42" i="16"/>
  <c r="AO43" i="16"/>
  <c r="AO44" i="16"/>
  <c r="AO45" i="16"/>
  <c r="AO46" i="16"/>
  <c r="AO47" i="16"/>
  <c r="AO48" i="16"/>
  <c r="AO49" i="16"/>
  <c r="AO50" i="16"/>
  <c r="AO51" i="16"/>
  <c r="AO52" i="16"/>
  <c r="AO53" i="16"/>
  <c r="AO54" i="16"/>
  <c r="AO55" i="16"/>
  <c r="AO56" i="16"/>
  <c r="AO57" i="16"/>
  <c r="AO58" i="16"/>
  <c r="AO59" i="16"/>
  <c r="AO60" i="16"/>
  <c r="AO61" i="16"/>
  <c r="AO62" i="16"/>
  <c r="AO63" i="16"/>
  <c r="AO64" i="16"/>
  <c r="AO65" i="16"/>
  <c r="AO66" i="16"/>
  <c r="AO67" i="16"/>
  <c r="AO68" i="16"/>
  <c r="AO69" i="16"/>
  <c r="AO70" i="16"/>
  <c r="AO71" i="16"/>
  <c r="AO72" i="16"/>
  <c r="AO73" i="16"/>
  <c r="AO74" i="16"/>
  <c r="AO75" i="16"/>
  <c r="AO76" i="16"/>
  <c r="AO77" i="16"/>
  <c r="AO78" i="16"/>
  <c r="AO79" i="16"/>
  <c r="AO80" i="16"/>
  <c r="AO81" i="16"/>
  <c r="AO82" i="16"/>
  <c r="AO83" i="16"/>
  <c r="AO84" i="16"/>
  <c r="AO85" i="16"/>
  <c r="AO86" i="16"/>
  <c r="AO87" i="16"/>
  <c r="AO88" i="16"/>
  <c r="AO89" i="16"/>
  <c r="AO90" i="16"/>
  <c r="AO91" i="16"/>
  <c r="AO92" i="16"/>
  <c r="AO93" i="16"/>
  <c r="AO94" i="16"/>
  <c r="AO95" i="16"/>
  <c r="AO96" i="16"/>
  <c r="AO97" i="16"/>
  <c r="AO98" i="16"/>
  <c r="AO99" i="16"/>
  <c r="AO100" i="16"/>
  <c r="AO101" i="16"/>
  <c r="AO102" i="16"/>
  <c r="AO103" i="16"/>
  <c r="AO104" i="16"/>
  <c r="AO105" i="16"/>
  <c r="AO106" i="16"/>
  <c r="AO107" i="16"/>
  <c r="AO108" i="16"/>
  <c r="AO109" i="16"/>
  <c r="AO110" i="16"/>
  <c r="AO111" i="16"/>
  <c r="AP111" i="16"/>
  <c r="AR111" i="16"/>
  <c r="AS111" i="16"/>
  <c r="AT111" i="16"/>
  <c r="AU111" i="16"/>
  <c r="AP110" i="16"/>
  <c r="AR110" i="16"/>
  <c r="AS110" i="16"/>
  <c r="AT110" i="16"/>
  <c r="AU110" i="16"/>
  <c r="AP109" i="16"/>
  <c r="AR109" i="16"/>
  <c r="AS109" i="16"/>
  <c r="AT109" i="16"/>
  <c r="AU109" i="16"/>
  <c r="AP108" i="16"/>
  <c r="AR108" i="16"/>
  <c r="AS108" i="16"/>
  <c r="AT108" i="16"/>
  <c r="AU108" i="16"/>
  <c r="AP107" i="16"/>
  <c r="AR107" i="16"/>
  <c r="AS107" i="16"/>
  <c r="AT107" i="16"/>
  <c r="AU107" i="16"/>
  <c r="AP106" i="16"/>
  <c r="AR106" i="16"/>
  <c r="AS106" i="16"/>
  <c r="AT106" i="16"/>
  <c r="AU106" i="16"/>
  <c r="AP105" i="16"/>
  <c r="AR105" i="16"/>
  <c r="AS105" i="16"/>
  <c r="AT105" i="16"/>
  <c r="AU105" i="16"/>
  <c r="AP104" i="16"/>
  <c r="AR104" i="16"/>
  <c r="AS104" i="16"/>
  <c r="AT104" i="16"/>
  <c r="AU104" i="16"/>
  <c r="AP103" i="16"/>
  <c r="AR103" i="16"/>
  <c r="AS103" i="16"/>
  <c r="AT103" i="16"/>
  <c r="AU103" i="16"/>
  <c r="AP102" i="16"/>
  <c r="AR102" i="16"/>
  <c r="AS102" i="16"/>
  <c r="AT102" i="16"/>
  <c r="AU102" i="16"/>
  <c r="AP101" i="16"/>
  <c r="AR101" i="16"/>
  <c r="AS101" i="16"/>
  <c r="AT101" i="16"/>
  <c r="AU101" i="16"/>
  <c r="AP100" i="16"/>
  <c r="AR100" i="16"/>
  <c r="AS100" i="16"/>
  <c r="AT100" i="16"/>
  <c r="AU100" i="16"/>
  <c r="AP99" i="16"/>
  <c r="AR99" i="16"/>
  <c r="AS99" i="16"/>
  <c r="AT99" i="16"/>
  <c r="AU99" i="16"/>
  <c r="AP98" i="16"/>
  <c r="AR98" i="16"/>
  <c r="AS98" i="16"/>
  <c r="AT98" i="16"/>
  <c r="AU98" i="16"/>
  <c r="AP97" i="16"/>
  <c r="AR97" i="16"/>
  <c r="AS97" i="16"/>
  <c r="AT97" i="16"/>
  <c r="AU97" i="16"/>
  <c r="AP96" i="16"/>
  <c r="AR96" i="16"/>
  <c r="AS96" i="16"/>
  <c r="AT96" i="16"/>
  <c r="AU96" i="16"/>
  <c r="AP95" i="16"/>
  <c r="AR95" i="16"/>
  <c r="AS95" i="16"/>
  <c r="AT95" i="16"/>
  <c r="AU95" i="16"/>
  <c r="AP94" i="16"/>
  <c r="AR94" i="16"/>
  <c r="AS94" i="16"/>
  <c r="AT94" i="16"/>
  <c r="AU94" i="16"/>
  <c r="AP93" i="16"/>
  <c r="AR93" i="16"/>
  <c r="AS93" i="16"/>
  <c r="AT93" i="16"/>
  <c r="AU93" i="16"/>
  <c r="AP92" i="16"/>
  <c r="AR92" i="16"/>
  <c r="AS92" i="16"/>
  <c r="AT92" i="16"/>
  <c r="AU92" i="16"/>
  <c r="AP91" i="16"/>
  <c r="AR91" i="16"/>
  <c r="AS91" i="16"/>
  <c r="AT91" i="16"/>
  <c r="AU91" i="16"/>
  <c r="AP90" i="16"/>
  <c r="AR90" i="16"/>
  <c r="AS90" i="16"/>
  <c r="AT90" i="16"/>
  <c r="AU90" i="16"/>
  <c r="AP89" i="16"/>
  <c r="AR89" i="16"/>
  <c r="AS89" i="16"/>
  <c r="AT89" i="16"/>
  <c r="AU89" i="16"/>
  <c r="AP88" i="16"/>
  <c r="AR88" i="16"/>
  <c r="AS88" i="16"/>
  <c r="AT88" i="16"/>
  <c r="AU88" i="16"/>
  <c r="AP87" i="16"/>
  <c r="AR87" i="16"/>
  <c r="AS87" i="16"/>
  <c r="AT87" i="16"/>
  <c r="AU87" i="16"/>
  <c r="AP86" i="16"/>
  <c r="AR86" i="16"/>
  <c r="AS86" i="16"/>
  <c r="AT86" i="16"/>
  <c r="AU86" i="16"/>
  <c r="AP85" i="16"/>
  <c r="AR85" i="16"/>
  <c r="AS85" i="16"/>
  <c r="AT85" i="16"/>
  <c r="AU85" i="16"/>
  <c r="AP84" i="16"/>
  <c r="AR84" i="16"/>
  <c r="AS84" i="16"/>
  <c r="AT84" i="16"/>
  <c r="AU84" i="16"/>
  <c r="AP83" i="16"/>
  <c r="AR83" i="16"/>
  <c r="AS83" i="16"/>
  <c r="AT83" i="16"/>
  <c r="AU83" i="16"/>
  <c r="AP82" i="16"/>
  <c r="AR82" i="16"/>
  <c r="AS82" i="16"/>
  <c r="AT82" i="16"/>
  <c r="AU82" i="16"/>
  <c r="AP81" i="16"/>
  <c r="AR81" i="16"/>
  <c r="AS81" i="16"/>
  <c r="AT81" i="16"/>
  <c r="AU81" i="16"/>
  <c r="AP80" i="16"/>
  <c r="AR80" i="16"/>
  <c r="AS80" i="16"/>
  <c r="AT80" i="16"/>
  <c r="AU80" i="16"/>
  <c r="AP79" i="16"/>
  <c r="AR79" i="16"/>
  <c r="AS79" i="16"/>
  <c r="AT79" i="16"/>
  <c r="AU79" i="16"/>
  <c r="AP78" i="16"/>
  <c r="AR78" i="16"/>
  <c r="AS78" i="16"/>
  <c r="AT78" i="16"/>
  <c r="AU78" i="16"/>
  <c r="AP77" i="16"/>
  <c r="AR77" i="16"/>
  <c r="AS77" i="16"/>
  <c r="AT77" i="16"/>
  <c r="AU77" i="16"/>
  <c r="AP76" i="16"/>
  <c r="AR76" i="16"/>
  <c r="AS76" i="16"/>
  <c r="AT76" i="16"/>
  <c r="AU76" i="16"/>
  <c r="AP75" i="16"/>
  <c r="AR75" i="16"/>
  <c r="AS75" i="16"/>
  <c r="AT75" i="16"/>
  <c r="AU75" i="16"/>
  <c r="AP74" i="16"/>
  <c r="AR74" i="16"/>
  <c r="AS74" i="16"/>
  <c r="AT74" i="16"/>
  <c r="AU74" i="16"/>
  <c r="AP73" i="16"/>
  <c r="AR73" i="16"/>
  <c r="AS73" i="16"/>
  <c r="AT73" i="16"/>
  <c r="AU73" i="16"/>
  <c r="AP72" i="16"/>
  <c r="AR72" i="16"/>
  <c r="AS72" i="16"/>
  <c r="AT72" i="16"/>
  <c r="AU72" i="16"/>
  <c r="AP71" i="16"/>
  <c r="AR71" i="16"/>
  <c r="AS71" i="16"/>
  <c r="AT71" i="16"/>
  <c r="AU71" i="16"/>
  <c r="AP70" i="16"/>
  <c r="AR70" i="16"/>
  <c r="AS70" i="16"/>
  <c r="AT70" i="16"/>
  <c r="AU70" i="16"/>
  <c r="AP69" i="16"/>
  <c r="AR69" i="16"/>
  <c r="AS69" i="16"/>
  <c r="AT69" i="16"/>
  <c r="AU69" i="16"/>
  <c r="AP68" i="16"/>
  <c r="AR68" i="16"/>
  <c r="AS68" i="16"/>
  <c r="AT68" i="16"/>
  <c r="AU68" i="16"/>
  <c r="AP67" i="16"/>
  <c r="AR67" i="16"/>
  <c r="AS67" i="16"/>
  <c r="AT67" i="16"/>
  <c r="AU67" i="16"/>
  <c r="AP66" i="16"/>
  <c r="AR66" i="16"/>
  <c r="AS66" i="16"/>
  <c r="AT66" i="16"/>
  <c r="AU66" i="16"/>
  <c r="AP65" i="16"/>
  <c r="AR65" i="16"/>
  <c r="AS65" i="16"/>
  <c r="AT65" i="16"/>
  <c r="AU65" i="16"/>
  <c r="AP64" i="16"/>
  <c r="AR64" i="16"/>
  <c r="AS64" i="16"/>
  <c r="AT64" i="16"/>
  <c r="AU64" i="16"/>
  <c r="AP63" i="16"/>
  <c r="AR63" i="16"/>
  <c r="AS63" i="16"/>
  <c r="AT63" i="16"/>
  <c r="AU63" i="16"/>
  <c r="AP62" i="16"/>
  <c r="AR62" i="16"/>
  <c r="AS62" i="16"/>
  <c r="AT62" i="16"/>
  <c r="AU62" i="16"/>
  <c r="AP61" i="16"/>
  <c r="AR61" i="16"/>
  <c r="AS61" i="16"/>
  <c r="AT61" i="16"/>
  <c r="AU61" i="16"/>
  <c r="AP60" i="16"/>
  <c r="AR60" i="16"/>
  <c r="AS60" i="16"/>
  <c r="AT60" i="16"/>
  <c r="AU60" i="16"/>
  <c r="AP59" i="16"/>
  <c r="AR59" i="16"/>
  <c r="AS59" i="16"/>
  <c r="AT59" i="16"/>
  <c r="AU59" i="16"/>
  <c r="AP58" i="16"/>
  <c r="AR58" i="16"/>
  <c r="AS58" i="16"/>
  <c r="AT58" i="16"/>
  <c r="AU58" i="16"/>
  <c r="AP57" i="16"/>
  <c r="AR57" i="16"/>
  <c r="AS57" i="16"/>
  <c r="AT57" i="16"/>
  <c r="AU57" i="16"/>
  <c r="AP56" i="16"/>
  <c r="AR56" i="16"/>
  <c r="AS56" i="16"/>
  <c r="AT56" i="16"/>
  <c r="AU56" i="16"/>
  <c r="AP55" i="16"/>
  <c r="AR55" i="16"/>
  <c r="AS55" i="16"/>
  <c r="AT55" i="16"/>
  <c r="AU55" i="16"/>
  <c r="AP54" i="16"/>
  <c r="AR54" i="16"/>
  <c r="AS54" i="16"/>
  <c r="AT54" i="16"/>
  <c r="AU54" i="16"/>
  <c r="AP53" i="16"/>
  <c r="AR53" i="16"/>
  <c r="AS53" i="16"/>
  <c r="AT53" i="16"/>
  <c r="AU53" i="16"/>
  <c r="AP52" i="16"/>
  <c r="AR52" i="16"/>
  <c r="AS52" i="16"/>
  <c r="AT52" i="16"/>
  <c r="AU52" i="16"/>
  <c r="AP51" i="16"/>
  <c r="AR51" i="16"/>
  <c r="AS51" i="16"/>
  <c r="AT51" i="16"/>
  <c r="AU51" i="16"/>
  <c r="AP50" i="16"/>
  <c r="AR50" i="16"/>
  <c r="AS50" i="16"/>
  <c r="AT50" i="16"/>
  <c r="AU50" i="16"/>
  <c r="AP49" i="16"/>
  <c r="AR49" i="16"/>
  <c r="AS49" i="16"/>
  <c r="AT49" i="16"/>
  <c r="AU49" i="16"/>
  <c r="AP48" i="16"/>
  <c r="AR48" i="16"/>
  <c r="AS48" i="16"/>
  <c r="AT48" i="16"/>
  <c r="AU48" i="16"/>
  <c r="AP47" i="16"/>
  <c r="AR47" i="16"/>
  <c r="AS47" i="16"/>
  <c r="AT47" i="16"/>
  <c r="AU47" i="16"/>
  <c r="AP46" i="16"/>
  <c r="AR46" i="16"/>
  <c r="AS46" i="16"/>
  <c r="AT46" i="16"/>
  <c r="AU46" i="16"/>
  <c r="AP45" i="16"/>
  <c r="AR45" i="16"/>
  <c r="AS45" i="16"/>
  <c r="AT45" i="16"/>
  <c r="AU45" i="16"/>
  <c r="AP44" i="16"/>
  <c r="AR44" i="16"/>
  <c r="AS44" i="16"/>
  <c r="AT44" i="16"/>
  <c r="AU44" i="16"/>
  <c r="AP43" i="16"/>
  <c r="AR43" i="16"/>
  <c r="AS43" i="16"/>
  <c r="AT43" i="16"/>
  <c r="AU43" i="16"/>
  <c r="AP42" i="16"/>
  <c r="AR42" i="16"/>
  <c r="AS42" i="16"/>
  <c r="AT42" i="16"/>
  <c r="AU42" i="16"/>
  <c r="AP41" i="16"/>
  <c r="AR41" i="16"/>
  <c r="AS41" i="16"/>
  <c r="AT41" i="16"/>
  <c r="AU41" i="16"/>
  <c r="AP40" i="16"/>
  <c r="AR40" i="16"/>
  <c r="AS40" i="16"/>
  <c r="AT40" i="16"/>
  <c r="AU40" i="16"/>
  <c r="AP39" i="16"/>
  <c r="AR39" i="16"/>
  <c r="AS39" i="16"/>
  <c r="AT39" i="16"/>
  <c r="AU39" i="16"/>
  <c r="AP38" i="16"/>
  <c r="AR38" i="16"/>
  <c r="AS38" i="16"/>
  <c r="AT38" i="16"/>
  <c r="AU38" i="16"/>
  <c r="AP37" i="16"/>
  <c r="AR37" i="16"/>
  <c r="AS37" i="16"/>
  <c r="AT37" i="16"/>
  <c r="AU37" i="16"/>
  <c r="AP36" i="16"/>
  <c r="AR36" i="16"/>
  <c r="AS36" i="16"/>
  <c r="AT36" i="16"/>
  <c r="AU36" i="16"/>
  <c r="AP35" i="16"/>
  <c r="AR35" i="16"/>
  <c r="AS35" i="16"/>
  <c r="AT35" i="16"/>
  <c r="AU35" i="16"/>
  <c r="AP34" i="16"/>
  <c r="AR34" i="16"/>
  <c r="AS34" i="16"/>
  <c r="AT34" i="16"/>
  <c r="AU34" i="16"/>
  <c r="AP33" i="16"/>
  <c r="AR33" i="16"/>
  <c r="AS33" i="16"/>
  <c r="AT33" i="16"/>
  <c r="AU33" i="16"/>
  <c r="S33" i="16"/>
  <c r="AP32" i="16"/>
  <c r="AR32" i="16"/>
  <c r="AS32" i="16"/>
  <c r="AT32" i="16"/>
  <c r="AU32" i="16"/>
  <c r="AP31" i="16"/>
  <c r="AR31" i="16"/>
  <c r="AS31" i="16"/>
  <c r="AT31" i="16"/>
  <c r="AU31" i="16"/>
  <c r="AP30" i="16"/>
  <c r="AR30" i="16"/>
  <c r="AS30" i="16"/>
  <c r="AT30" i="16"/>
  <c r="AU30" i="16"/>
  <c r="AP29" i="16"/>
  <c r="AR29" i="16"/>
  <c r="AS29" i="16"/>
  <c r="AT29" i="16"/>
  <c r="AU29" i="16"/>
  <c r="AP28" i="16"/>
  <c r="AR28" i="16"/>
  <c r="AS28" i="16"/>
  <c r="AT28" i="16"/>
  <c r="AU28" i="16"/>
  <c r="AP27" i="16"/>
  <c r="AR27" i="16"/>
  <c r="AS27" i="16"/>
  <c r="AT27" i="16"/>
  <c r="AU27" i="16"/>
  <c r="T21" i="16"/>
  <c r="T19" i="16"/>
  <c r="T27" i="16"/>
  <c r="AP4" i="16"/>
  <c r="AQ4" i="16"/>
  <c r="AP5" i="16"/>
  <c r="AR5" i="16"/>
  <c r="AT5" i="16"/>
  <c r="AU5" i="16"/>
  <c r="AS5" i="16"/>
  <c r="AP6" i="16"/>
  <c r="AR6" i="16"/>
  <c r="AS6" i="16"/>
  <c r="AT6" i="16"/>
  <c r="AU6" i="16"/>
  <c r="AP7" i="16"/>
  <c r="AR7" i="16"/>
  <c r="AS7" i="16"/>
  <c r="AT7" i="16"/>
  <c r="AU7" i="16"/>
  <c r="AP8" i="16"/>
  <c r="AR8" i="16"/>
  <c r="AS8" i="16"/>
  <c r="AT8" i="16"/>
  <c r="AU8" i="16"/>
  <c r="AP9" i="16"/>
  <c r="AR9" i="16"/>
  <c r="AS9" i="16"/>
  <c r="AT9" i="16"/>
  <c r="AU9" i="16"/>
  <c r="AP10" i="16"/>
  <c r="AR10" i="16"/>
  <c r="AS10" i="16"/>
  <c r="AT10" i="16"/>
  <c r="AU10" i="16"/>
  <c r="AP11" i="16"/>
  <c r="AR11" i="16"/>
  <c r="AS11" i="16"/>
  <c r="AT11" i="16"/>
  <c r="AU11" i="16"/>
  <c r="AP12" i="16"/>
  <c r="AR12" i="16"/>
  <c r="AS12" i="16"/>
  <c r="AT12" i="16"/>
  <c r="AU12" i="16"/>
  <c r="AP13" i="16"/>
  <c r="AR13" i="16"/>
  <c r="AS13" i="16"/>
  <c r="AT13" i="16"/>
  <c r="AU13" i="16"/>
  <c r="AP14" i="16"/>
  <c r="AR14" i="16"/>
  <c r="AS14" i="16"/>
  <c r="AT14" i="16"/>
  <c r="AU14" i="16"/>
  <c r="AP15" i="16"/>
  <c r="AR15" i="16"/>
  <c r="AS15" i="16"/>
  <c r="AT15" i="16"/>
  <c r="AU15" i="16"/>
  <c r="AP16" i="16"/>
  <c r="AR16" i="16"/>
  <c r="AS16" i="16"/>
  <c r="AT16" i="16"/>
  <c r="AU16" i="16"/>
  <c r="AP17" i="16"/>
  <c r="AR17" i="16"/>
  <c r="AS17" i="16"/>
  <c r="AT17" i="16"/>
  <c r="AU17" i="16"/>
  <c r="AP18" i="16"/>
  <c r="AR18" i="16"/>
  <c r="AS18" i="16"/>
  <c r="AT18" i="16"/>
  <c r="AU18" i="16"/>
  <c r="AP19" i="16"/>
  <c r="AR19" i="16"/>
  <c r="AS19" i="16"/>
  <c r="AT19" i="16"/>
  <c r="AU19" i="16"/>
  <c r="AP20" i="16"/>
  <c r="AR20" i="16"/>
  <c r="AS20" i="16"/>
  <c r="AT20" i="16"/>
  <c r="AU20" i="16"/>
  <c r="AP21" i="16"/>
  <c r="AR21" i="16"/>
  <c r="AS21" i="16"/>
  <c r="AT21" i="16"/>
  <c r="AU21" i="16"/>
  <c r="AP22" i="16"/>
  <c r="AR22" i="16"/>
  <c r="AS22" i="16"/>
  <c r="AT22" i="16"/>
  <c r="AU22" i="16"/>
  <c r="AP23" i="16"/>
  <c r="AR23" i="16"/>
  <c r="AS23" i="16"/>
  <c r="AT23" i="16"/>
  <c r="AU23" i="16"/>
  <c r="AP24" i="16"/>
  <c r="AR24" i="16"/>
  <c r="AS24" i="16"/>
  <c r="AT24" i="16"/>
  <c r="AU24" i="16"/>
  <c r="AT4" i="16"/>
  <c r="AU4" i="16"/>
  <c r="AP26" i="16"/>
  <c r="AR26" i="16"/>
  <c r="AS26" i="16"/>
  <c r="AT26" i="16"/>
  <c r="AU26" i="16"/>
  <c r="T20" i="16"/>
  <c r="T26" i="16"/>
  <c r="AP25" i="16"/>
  <c r="AR25" i="16"/>
  <c r="AS25" i="16"/>
  <c r="AT25" i="16"/>
  <c r="AU25" i="16"/>
  <c r="T22" i="16"/>
  <c r="P21" i="16"/>
  <c r="P20" i="16"/>
  <c r="AX5" i="16"/>
  <c r="J7" i="14"/>
  <c r="G9" i="14"/>
  <c r="AP111" i="14"/>
  <c r="AR111" i="14"/>
  <c r="AS111" i="14"/>
  <c r="AT111" i="14"/>
  <c r="AU111" i="14"/>
  <c r="AP110" i="14"/>
  <c r="AR110" i="14"/>
  <c r="AS110" i="14"/>
  <c r="AT110" i="14"/>
  <c r="AU110" i="14"/>
  <c r="AP109" i="14"/>
  <c r="AR109" i="14"/>
  <c r="AS109" i="14"/>
  <c r="AT109" i="14"/>
  <c r="AU109" i="14"/>
  <c r="AP108" i="14"/>
  <c r="AR108" i="14"/>
  <c r="AS108" i="14"/>
  <c r="AT108" i="14"/>
  <c r="AU108" i="14"/>
  <c r="AP107" i="14"/>
  <c r="AR107" i="14"/>
  <c r="AS107" i="14"/>
  <c r="AT107" i="14"/>
  <c r="AU107" i="14"/>
  <c r="AP106" i="14"/>
  <c r="AR106" i="14"/>
  <c r="AS106" i="14"/>
  <c r="AT106" i="14"/>
  <c r="AU106" i="14"/>
  <c r="AP105" i="14"/>
  <c r="AR105" i="14"/>
  <c r="AS105" i="14"/>
  <c r="AT105" i="14"/>
  <c r="AU105" i="14"/>
  <c r="AP104" i="14"/>
  <c r="AR104" i="14"/>
  <c r="AS104" i="14"/>
  <c r="AT104" i="14"/>
  <c r="AU104" i="14"/>
  <c r="AP103" i="14"/>
  <c r="AR103" i="14"/>
  <c r="AS103" i="14"/>
  <c r="AT103" i="14"/>
  <c r="AU103" i="14"/>
  <c r="AP102" i="14"/>
  <c r="AR102" i="14"/>
  <c r="AS102" i="14"/>
  <c r="AT102" i="14"/>
  <c r="AU102" i="14"/>
  <c r="AP101" i="14"/>
  <c r="AR101" i="14"/>
  <c r="AS101" i="14"/>
  <c r="AT101" i="14"/>
  <c r="AU101" i="14"/>
  <c r="AP100" i="14"/>
  <c r="AR100" i="14"/>
  <c r="AS100" i="14"/>
  <c r="AT100" i="14"/>
  <c r="AU100" i="14"/>
  <c r="AP99" i="14"/>
  <c r="AR99" i="14"/>
  <c r="AS99" i="14"/>
  <c r="AT99" i="14"/>
  <c r="AU99" i="14"/>
  <c r="AP98" i="14"/>
  <c r="AR98" i="14"/>
  <c r="AS98" i="14"/>
  <c r="AT98" i="14"/>
  <c r="AU98" i="14"/>
  <c r="AP97" i="14"/>
  <c r="AR97" i="14"/>
  <c r="AS97" i="14"/>
  <c r="AT97" i="14"/>
  <c r="AU97" i="14"/>
  <c r="AP96" i="14"/>
  <c r="AR96" i="14"/>
  <c r="AS96" i="14"/>
  <c r="AT96" i="14"/>
  <c r="AU96" i="14"/>
  <c r="AP95" i="14"/>
  <c r="AR95" i="14"/>
  <c r="AS95" i="14"/>
  <c r="AT95" i="14"/>
  <c r="AU95" i="14"/>
  <c r="AP94" i="14"/>
  <c r="AR94" i="14"/>
  <c r="AS94" i="14"/>
  <c r="AT94" i="14"/>
  <c r="AU94" i="14"/>
  <c r="AP93" i="14"/>
  <c r="AR93" i="14"/>
  <c r="AS93" i="14"/>
  <c r="AT93" i="14"/>
  <c r="AU93" i="14"/>
  <c r="AP92" i="14"/>
  <c r="AR92" i="14"/>
  <c r="AS92" i="14"/>
  <c r="AT92" i="14"/>
  <c r="AU92" i="14"/>
  <c r="AP91" i="14"/>
  <c r="AR91" i="14"/>
  <c r="AS91" i="14"/>
  <c r="AT91" i="14"/>
  <c r="AU91" i="14"/>
  <c r="AP90" i="14"/>
  <c r="AR90" i="14"/>
  <c r="AS90" i="14"/>
  <c r="AT90" i="14"/>
  <c r="AU90" i="14"/>
  <c r="AP89" i="14"/>
  <c r="AR89" i="14"/>
  <c r="AS89" i="14"/>
  <c r="AT89" i="14"/>
  <c r="AU89" i="14"/>
  <c r="AP88" i="14"/>
  <c r="AR88" i="14"/>
  <c r="AS88" i="14"/>
  <c r="AT88" i="14"/>
  <c r="AU88" i="14"/>
  <c r="AP87" i="14"/>
  <c r="AR87" i="14"/>
  <c r="AS87" i="14"/>
  <c r="AT87" i="14"/>
  <c r="AU87" i="14"/>
  <c r="AP86" i="14"/>
  <c r="AR86" i="14"/>
  <c r="AS86" i="14"/>
  <c r="AT86" i="14"/>
  <c r="AU86" i="14"/>
  <c r="AP85" i="14"/>
  <c r="AR85" i="14"/>
  <c r="AS85" i="14"/>
  <c r="AT85" i="14"/>
  <c r="AU85" i="14"/>
  <c r="AP84" i="14"/>
  <c r="AR84" i="14"/>
  <c r="AS84" i="14"/>
  <c r="AT84" i="14"/>
  <c r="AU84" i="14"/>
  <c r="AP83" i="14"/>
  <c r="AR83" i="14"/>
  <c r="AS83" i="14"/>
  <c r="AT83" i="14"/>
  <c r="AU83" i="14"/>
  <c r="AP82" i="14"/>
  <c r="AR82" i="14"/>
  <c r="AS82" i="14"/>
  <c r="AT82" i="14"/>
  <c r="AU82" i="14"/>
  <c r="AP81" i="14"/>
  <c r="AR81" i="14"/>
  <c r="AS81" i="14"/>
  <c r="AT81" i="14"/>
  <c r="AU81" i="14"/>
  <c r="AP80" i="14"/>
  <c r="AR80" i="14"/>
  <c r="AS80" i="14"/>
  <c r="AT80" i="14"/>
  <c r="AU80" i="14"/>
  <c r="AP79" i="14"/>
  <c r="AR79" i="14"/>
  <c r="AS79" i="14"/>
  <c r="AT79" i="14"/>
  <c r="AU79" i="14"/>
  <c r="AP78" i="14"/>
  <c r="AR78" i="14"/>
  <c r="AS78" i="14"/>
  <c r="AT78" i="14"/>
  <c r="AU78" i="14"/>
  <c r="AP77" i="14"/>
  <c r="AR77" i="14"/>
  <c r="AS77" i="14"/>
  <c r="AT77" i="14"/>
  <c r="AU77" i="14"/>
  <c r="AP76" i="14"/>
  <c r="AR76" i="14"/>
  <c r="AS76" i="14"/>
  <c r="AT76" i="14"/>
  <c r="AU76" i="14"/>
  <c r="AP75" i="14"/>
  <c r="AR75" i="14"/>
  <c r="AS75" i="14"/>
  <c r="AT75" i="14"/>
  <c r="AU75" i="14"/>
  <c r="AP74" i="14"/>
  <c r="AR74" i="14"/>
  <c r="AS74" i="14"/>
  <c r="AT74" i="14"/>
  <c r="AU74" i="14"/>
  <c r="AP73" i="14"/>
  <c r="AR73" i="14"/>
  <c r="AS73" i="14"/>
  <c r="AT73" i="14"/>
  <c r="AU73" i="14"/>
  <c r="AP72" i="14"/>
  <c r="AR72" i="14"/>
  <c r="AS72" i="14"/>
  <c r="AT72" i="14"/>
  <c r="AU72" i="14"/>
  <c r="AP71" i="14"/>
  <c r="AR71" i="14"/>
  <c r="AS71" i="14"/>
  <c r="AT71" i="14"/>
  <c r="AU71" i="14"/>
  <c r="AP70" i="14"/>
  <c r="AR70" i="14"/>
  <c r="AS70" i="14"/>
  <c r="AT70" i="14"/>
  <c r="AU70" i="14"/>
  <c r="AP69" i="14"/>
  <c r="AR69" i="14"/>
  <c r="AS69" i="14"/>
  <c r="AT69" i="14"/>
  <c r="AU69" i="14"/>
  <c r="AP68" i="14"/>
  <c r="AR68" i="14"/>
  <c r="AS68" i="14"/>
  <c r="AT68" i="14"/>
  <c r="AU68" i="14"/>
  <c r="AP67" i="14"/>
  <c r="AR67" i="14"/>
  <c r="AS67" i="14"/>
  <c r="AT67" i="14"/>
  <c r="AU67" i="14"/>
  <c r="AP66" i="14"/>
  <c r="AR66" i="14"/>
  <c r="AS66" i="14"/>
  <c r="AT66" i="14"/>
  <c r="AU66" i="14"/>
  <c r="AP65" i="14"/>
  <c r="AR65" i="14"/>
  <c r="AS65" i="14"/>
  <c r="AT65" i="14"/>
  <c r="AU65" i="14"/>
  <c r="AP64" i="14"/>
  <c r="AR64" i="14"/>
  <c r="AS64" i="14"/>
  <c r="AT64" i="14"/>
  <c r="AU64" i="14"/>
  <c r="AP63" i="14"/>
  <c r="AR63" i="14"/>
  <c r="AS63" i="14"/>
  <c r="AT63" i="14"/>
  <c r="AU63" i="14"/>
  <c r="AP62" i="14"/>
  <c r="AR62" i="14"/>
  <c r="AS62" i="14"/>
  <c r="AT62" i="14"/>
  <c r="AU62" i="14"/>
  <c r="AP61" i="14"/>
  <c r="AR61" i="14"/>
  <c r="AS61" i="14"/>
  <c r="AT61" i="14"/>
  <c r="AU61" i="14"/>
  <c r="AP60" i="14"/>
  <c r="AR60" i="14"/>
  <c r="AS60" i="14"/>
  <c r="AT60" i="14"/>
  <c r="AU60" i="14"/>
  <c r="AP59" i="14"/>
  <c r="AR59" i="14"/>
  <c r="AS59" i="14"/>
  <c r="AT59" i="14"/>
  <c r="AU59" i="14"/>
  <c r="AP58" i="14"/>
  <c r="AR58" i="14"/>
  <c r="AS58" i="14"/>
  <c r="AT58" i="14"/>
  <c r="AU58" i="14"/>
  <c r="AP57" i="14"/>
  <c r="AR57" i="14"/>
  <c r="AS57" i="14"/>
  <c r="AT57" i="14"/>
  <c r="AU57" i="14"/>
  <c r="AP56" i="14"/>
  <c r="AR56" i="14"/>
  <c r="AS56" i="14"/>
  <c r="AT56" i="14"/>
  <c r="AU56" i="14"/>
  <c r="AP55" i="14"/>
  <c r="AR55" i="14"/>
  <c r="AS55" i="14"/>
  <c r="AT55" i="14"/>
  <c r="AU55" i="14"/>
  <c r="AP54" i="14"/>
  <c r="AR54" i="14"/>
  <c r="AS54" i="14"/>
  <c r="AT54" i="14"/>
  <c r="AU54" i="14"/>
  <c r="AP53" i="14"/>
  <c r="AR53" i="14"/>
  <c r="AS53" i="14"/>
  <c r="AT53" i="14"/>
  <c r="AU53" i="14"/>
  <c r="AP52" i="14"/>
  <c r="AR52" i="14"/>
  <c r="AS52" i="14"/>
  <c r="AT52" i="14"/>
  <c r="AU52" i="14"/>
  <c r="AP51" i="14"/>
  <c r="AR51" i="14"/>
  <c r="AS51" i="14"/>
  <c r="AT51" i="14"/>
  <c r="AU51" i="14"/>
  <c r="AP50" i="14"/>
  <c r="AR50" i="14"/>
  <c r="AS50" i="14"/>
  <c r="AT50" i="14"/>
  <c r="AU50" i="14"/>
  <c r="AP49" i="14"/>
  <c r="AR49" i="14"/>
  <c r="AS49" i="14"/>
  <c r="AT49" i="14"/>
  <c r="AU49" i="14"/>
  <c r="AP48" i="14"/>
  <c r="AR48" i="14"/>
  <c r="AS48" i="14"/>
  <c r="AT48" i="14"/>
  <c r="AU48" i="14"/>
  <c r="AP47" i="14"/>
  <c r="AR47" i="14"/>
  <c r="AS47" i="14"/>
  <c r="AT47" i="14"/>
  <c r="AU47" i="14"/>
  <c r="AP46" i="14"/>
  <c r="AR46" i="14"/>
  <c r="AS46" i="14"/>
  <c r="AT46" i="14"/>
  <c r="AU46" i="14"/>
  <c r="AP45" i="14"/>
  <c r="AR45" i="14"/>
  <c r="AS45" i="14"/>
  <c r="AT45" i="14"/>
  <c r="AU45" i="14"/>
  <c r="AP44" i="14"/>
  <c r="AR44" i="14"/>
  <c r="AS44" i="14"/>
  <c r="AT44" i="14"/>
  <c r="AU44" i="14"/>
  <c r="AP43" i="14"/>
  <c r="AR43" i="14"/>
  <c r="AS43" i="14"/>
  <c r="AT43" i="14"/>
  <c r="AU43" i="14"/>
  <c r="AP42" i="14"/>
  <c r="AR42" i="14"/>
  <c r="AS42" i="14"/>
  <c r="AT42" i="14"/>
  <c r="AU42" i="14"/>
  <c r="AP41" i="14"/>
  <c r="AR41" i="14"/>
  <c r="AS41" i="14"/>
  <c r="AT41" i="14"/>
  <c r="AU41" i="14"/>
  <c r="AP40" i="14"/>
  <c r="AR40" i="14"/>
  <c r="AS40" i="14"/>
  <c r="AT40" i="14"/>
  <c r="AU40" i="14"/>
  <c r="AP39" i="14"/>
  <c r="AR39" i="14"/>
  <c r="AS39" i="14"/>
  <c r="AT39" i="14"/>
  <c r="AU39" i="14"/>
  <c r="AP38" i="14"/>
  <c r="AR38" i="14"/>
  <c r="AS38" i="14"/>
  <c r="AT38" i="14"/>
  <c r="AU38" i="14"/>
  <c r="AP37" i="14"/>
  <c r="AR37" i="14"/>
  <c r="AS37" i="14"/>
  <c r="AT37" i="14"/>
  <c r="AU37" i="14"/>
  <c r="AP36" i="14"/>
  <c r="AR36" i="14"/>
  <c r="AS36" i="14"/>
  <c r="AT36" i="14"/>
  <c r="AU36" i="14"/>
  <c r="AP35" i="14"/>
  <c r="AR35" i="14"/>
  <c r="AS35" i="14"/>
  <c r="AT35" i="14"/>
  <c r="AU35" i="14"/>
  <c r="AP34" i="14"/>
  <c r="AR34" i="14"/>
  <c r="AS34" i="14"/>
  <c r="AT34" i="14"/>
  <c r="AU34" i="14"/>
  <c r="AP33" i="14"/>
  <c r="AR33" i="14"/>
  <c r="AS33" i="14"/>
  <c r="AT33" i="14"/>
  <c r="AU33" i="14"/>
  <c r="S33" i="14"/>
  <c r="AP32" i="14"/>
  <c r="AR32" i="14"/>
  <c r="AS32" i="14"/>
  <c r="AT32" i="14"/>
  <c r="AU32" i="14"/>
  <c r="AP31" i="14"/>
  <c r="AR31" i="14"/>
  <c r="AS31" i="14"/>
  <c r="AT31" i="14"/>
  <c r="AU31" i="14"/>
  <c r="AP30" i="14"/>
  <c r="AR30" i="14"/>
  <c r="AS30" i="14"/>
  <c r="AT30" i="14"/>
  <c r="AU30" i="14"/>
  <c r="P13" i="14"/>
  <c r="Q13" i="14"/>
  <c r="S13" i="14"/>
  <c r="I30" i="14"/>
  <c r="AP29" i="14"/>
  <c r="AR29" i="14"/>
  <c r="AS29" i="14"/>
  <c r="AT29" i="14"/>
  <c r="AU29" i="14"/>
  <c r="AP28" i="14"/>
  <c r="AR28" i="14"/>
  <c r="AS28" i="14"/>
  <c r="AT28" i="14"/>
  <c r="AU28" i="14"/>
  <c r="AP27" i="14"/>
  <c r="AR27" i="14"/>
  <c r="AS27" i="14"/>
  <c r="AT27" i="14"/>
  <c r="AU27" i="14"/>
  <c r="S5" i="14"/>
  <c r="O5" i="14"/>
  <c r="P5" i="14"/>
  <c r="Q5" i="14"/>
  <c r="P9" i="14"/>
  <c r="Q9" i="14"/>
  <c r="T21" i="14"/>
  <c r="T19" i="14"/>
  <c r="T27" i="14"/>
  <c r="I22" i="14"/>
  <c r="AP4" i="14"/>
  <c r="AQ4" i="14"/>
  <c r="AP5" i="14"/>
  <c r="AR5" i="14"/>
  <c r="AS5" i="14"/>
  <c r="AP20" i="14"/>
  <c r="AR20" i="14"/>
  <c r="AS20" i="14"/>
  <c r="AT20" i="14"/>
  <c r="AU20" i="14"/>
  <c r="AP21" i="14"/>
  <c r="AR21" i="14"/>
  <c r="AS21" i="14"/>
  <c r="AT21" i="14"/>
  <c r="AU21" i="14"/>
  <c r="AP22" i="14"/>
  <c r="AR22" i="14"/>
  <c r="AS22" i="14"/>
  <c r="AT22" i="14"/>
  <c r="AU22" i="14"/>
  <c r="AP23" i="14"/>
  <c r="AR23" i="14"/>
  <c r="AS23" i="14"/>
  <c r="AT23" i="14"/>
  <c r="AU23" i="14"/>
  <c r="AP24" i="14"/>
  <c r="AR24" i="14"/>
  <c r="AS24" i="14"/>
  <c r="AT24" i="14"/>
  <c r="AU24" i="14"/>
  <c r="AP26" i="14"/>
  <c r="AR26" i="14"/>
  <c r="AS26" i="14"/>
  <c r="AT26" i="14"/>
  <c r="AU26" i="14"/>
  <c r="P8" i="14"/>
  <c r="T20" i="14"/>
  <c r="T26" i="14"/>
  <c r="AP25" i="14"/>
  <c r="AR25" i="14"/>
  <c r="AS25" i="14"/>
  <c r="AT25" i="14"/>
  <c r="AU25" i="14"/>
  <c r="T22" i="14"/>
  <c r="P21" i="14"/>
  <c r="P20" i="14"/>
  <c r="AX5" i="14"/>
  <c r="AO5" i="13"/>
  <c r="AO6" i="13"/>
  <c r="AO7" i="13"/>
  <c r="AO8" i="13"/>
  <c r="AO9" i="13"/>
  <c r="AO10" i="13"/>
  <c r="AO11" i="13"/>
  <c r="AO12" i="13"/>
  <c r="AO13" i="13"/>
  <c r="AO14" i="13"/>
  <c r="AO15" i="13"/>
  <c r="AO16" i="13"/>
  <c r="AO17" i="13"/>
  <c r="AO18" i="13"/>
  <c r="AO19" i="13"/>
  <c r="AO20" i="13"/>
  <c r="AO21" i="13"/>
  <c r="AO22" i="13"/>
  <c r="AO23" i="13"/>
  <c r="AO24" i="13"/>
  <c r="AO25" i="13"/>
  <c r="AO26" i="13"/>
  <c r="AO27" i="13"/>
  <c r="AO28" i="13"/>
  <c r="AO29" i="13"/>
  <c r="AO30" i="13"/>
  <c r="AO31" i="13"/>
  <c r="AO32" i="13"/>
  <c r="AO33" i="13"/>
  <c r="AO34" i="13"/>
  <c r="AO35" i="13"/>
  <c r="AO36" i="13"/>
  <c r="AO37" i="13"/>
  <c r="AO38" i="13"/>
  <c r="AO39" i="13"/>
  <c r="AO40" i="13"/>
  <c r="AO41" i="13"/>
  <c r="AO42" i="13"/>
  <c r="AO43" i="13"/>
  <c r="AO44" i="13"/>
  <c r="AO45" i="13"/>
  <c r="AO46" i="13"/>
  <c r="AO47" i="13"/>
  <c r="AO48" i="13"/>
  <c r="AO49" i="13"/>
  <c r="AO50" i="13"/>
  <c r="AO51" i="13"/>
  <c r="AO52" i="13"/>
  <c r="AO53" i="13"/>
  <c r="AO54" i="13"/>
  <c r="AO55" i="13"/>
  <c r="AO56" i="13"/>
  <c r="AO57" i="13"/>
  <c r="AO58" i="13"/>
  <c r="AO59" i="13"/>
  <c r="AO60" i="13"/>
  <c r="AO61" i="13"/>
  <c r="AO62" i="13"/>
  <c r="AO63" i="13"/>
  <c r="AO64" i="13"/>
  <c r="AO65" i="13"/>
  <c r="AO66" i="13"/>
  <c r="AO67" i="13"/>
  <c r="AO68" i="13"/>
  <c r="AO69" i="13"/>
  <c r="AO70" i="13"/>
  <c r="AO71" i="13"/>
  <c r="AO72" i="13"/>
  <c r="AO73" i="13"/>
  <c r="AO74" i="13"/>
  <c r="AO75" i="13"/>
  <c r="AO76" i="13"/>
  <c r="AO77" i="13"/>
  <c r="AO78" i="13"/>
  <c r="AO79" i="13"/>
  <c r="AO80" i="13"/>
  <c r="AO81" i="13"/>
  <c r="AO82" i="13"/>
  <c r="AO83" i="13"/>
  <c r="AO84" i="13"/>
  <c r="AO85" i="13"/>
  <c r="AO86" i="13"/>
  <c r="AO87" i="13"/>
  <c r="AO88" i="13"/>
  <c r="AO89" i="13"/>
  <c r="AO90" i="13"/>
  <c r="AO91" i="13"/>
  <c r="AO92" i="13"/>
  <c r="AO93" i="13"/>
  <c r="AO94" i="13"/>
  <c r="AO95" i="13"/>
  <c r="AO96" i="13"/>
  <c r="AO97" i="13"/>
  <c r="AO98" i="13"/>
  <c r="AO99" i="13"/>
  <c r="AO100" i="13"/>
  <c r="AO101" i="13"/>
  <c r="AO102" i="13"/>
  <c r="AO103" i="13"/>
  <c r="AO104" i="13"/>
  <c r="AO105" i="13"/>
  <c r="AO106" i="13"/>
  <c r="AO107" i="13"/>
  <c r="AO108" i="13"/>
  <c r="AO109" i="13"/>
  <c r="AO110" i="13"/>
  <c r="AO111" i="13"/>
  <c r="AV111" i="13"/>
  <c r="AP111" i="13"/>
  <c r="AR111" i="13"/>
  <c r="AS111" i="13"/>
  <c r="AT111" i="13"/>
  <c r="AU111" i="13"/>
  <c r="AV110" i="13"/>
  <c r="AP110" i="13"/>
  <c r="AR110" i="13"/>
  <c r="AS110" i="13"/>
  <c r="AT110" i="13"/>
  <c r="AU110" i="13"/>
  <c r="AV109" i="13"/>
  <c r="AP109" i="13"/>
  <c r="AR109" i="13"/>
  <c r="AS109" i="13"/>
  <c r="AT109" i="13"/>
  <c r="AU109" i="13"/>
  <c r="AV108" i="13"/>
  <c r="AP108" i="13"/>
  <c r="AR108" i="13"/>
  <c r="AS108" i="13"/>
  <c r="AT108" i="13"/>
  <c r="AU108" i="13"/>
  <c r="AV107" i="13"/>
  <c r="AP107" i="13"/>
  <c r="AR107" i="13"/>
  <c r="AS107" i="13"/>
  <c r="AT107" i="13"/>
  <c r="AU107" i="13"/>
  <c r="AV106" i="13"/>
  <c r="AP106" i="13"/>
  <c r="AR106" i="13"/>
  <c r="AS106" i="13"/>
  <c r="AT106" i="13"/>
  <c r="AU106" i="13"/>
  <c r="AV105" i="13"/>
  <c r="AP105" i="13"/>
  <c r="AR105" i="13"/>
  <c r="AS105" i="13"/>
  <c r="AT105" i="13"/>
  <c r="AU105" i="13"/>
  <c r="AV104" i="13"/>
  <c r="AP104" i="13"/>
  <c r="AR104" i="13"/>
  <c r="AS104" i="13"/>
  <c r="AT104" i="13"/>
  <c r="AU104" i="13"/>
  <c r="AV103" i="13"/>
  <c r="AP103" i="13"/>
  <c r="AR103" i="13"/>
  <c r="AS103" i="13"/>
  <c r="AT103" i="13"/>
  <c r="AU103" i="13"/>
  <c r="AV102" i="13"/>
  <c r="AP102" i="13"/>
  <c r="AR102" i="13"/>
  <c r="AS102" i="13"/>
  <c r="AT102" i="13"/>
  <c r="AU102" i="13"/>
  <c r="AV101" i="13"/>
  <c r="AP101" i="13"/>
  <c r="AR101" i="13"/>
  <c r="AS101" i="13"/>
  <c r="AT101" i="13"/>
  <c r="AU101" i="13"/>
  <c r="AV100" i="13"/>
  <c r="AP100" i="13"/>
  <c r="AR100" i="13"/>
  <c r="AS100" i="13"/>
  <c r="AT100" i="13"/>
  <c r="AU100" i="13"/>
  <c r="AV99" i="13"/>
  <c r="AP99" i="13"/>
  <c r="AR99" i="13"/>
  <c r="AS99" i="13"/>
  <c r="AT99" i="13"/>
  <c r="AU99" i="13"/>
  <c r="AV98" i="13"/>
  <c r="AP98" i="13"/>
  <c r="AR98" i="13"/>
  <c r="AS98" i="13"/>
  <c r="AT98" i="13"/>
  <c r="AU98" i="13"/>
  <c r="AV97" i="13"/>
  <c r="AP97" i="13"/>
  <c r="AR97" i="13"/>
  <c r="AS97" i="13"/>
  <c r="AT97" i="13"/>
  <c r="AU97" i="13"/>
  <c r="AV96" i="13"/>
  <c r="AP96" i="13"/>
  <c r="AR96" i="13"/>
  <c r="AS96" i="13"/>
  <c r="AT96" i="13"/>
  <c r="AU96" i="13"/>
  <c r="AV95" i="13"/>
  <c r="AP95" i="13"/>
  <c r="AR95" i="13"/>
  <c r="AS95" i="13"/>
  <c r="AT95" i="13"/>
  <c r="AU95" i="13"/>
  <c r="AV94" i="13"/>
  <c r="AP94" i="13"/>
  <c r="AR94" i="13"/>
  <c r="AS94" i="13"/>
  <c r="AT94" i="13"/>
  <c r="AU94" i="13"/>
  <c r="AV93" i="13"/>
  <c r="AP93" i="13"/>
  <c r="AR93" i="13"/>
  <c r="AS93" i="13"/>
  <c r="AT93" i="13"/>
  <c r="AU93" i="13"/>
  <c r="AV92" i="13"/>
  <c r="AP92" i="13"/>
  <c r="AR92" i="13"/>
  <c r="AS92" i="13"/>
  <c r="AT92" i="13"/>
  <c r="AU92" i="13"/>
  <c r="AV91" i="13"/>
  <c r="AP91" i="13"/>
  <c r="AR91" i="13"/>
  <c r="AS91" i="13"/>
  <c r="AT91" i="13"/>
  <c r="AU91" i="13"/>
  <c r="AV90" i="13"/>
  <c r="AP90" i="13"/>
  <c r="AR90" i="13"/>
  <c r="AS90" i="13"/>
  <c r="AT90" i="13"/>
  <c r="AU90" i="13"/>
  <c r="AV89" i="13"/>
  <c r="AP89" i="13"/>
  <c r="AR89" i="13"/>
  <c r="AS89" i="13"/>
  <c r="AT89" i="13"/>
  <c r="AU89" i="13"/>
  <c r="AV88" i="13"/>
  <c r="AP88" i="13"/>
  <c r="AR88" i="13"/>
  <c r="AS88" i="13"/>
  <c r="AT88" i="13"/>
  <c r="AU88" i="13"/>
  <c r="AV87" i="13"/>
  <c r="AP87" i="13"/>
  <c r="AR87" i="13"/>
  <c r="AS87" i="13"/>
  <c r="AT87" i="13"/>
  <c r="AU87" i="13"/>
  <c r="AV86" i="13"/>
  <c r="AP86" i="13"/>
  <c r="AR86" i="13"/>
  <c r="AS86" i="13"/>
  <c r="AT86" i="13"/>
  <c r="AU86" i="13"/>
  <c r="AV85" i="13"/>
  <c r="AP85" i="13"/>
  <c r="AR85" i="13"/>
  <c r="AS85" i="13"/>
  <c r="AT85" i="13"/>
  <c r="AU85" i="13"/>
  <c r="AV84" i="13"/>
  <c r="AP84" i="13"/>
  <c r="AR84" i="13"/>
  <c r="AS84" i="13"/>
  <c r="AT84" i="13"/>
  <c r="AU84" i="13"/>
  <c r="AV83" i="13"/>
  <c r="AP83" i="13"/>
  <c r="AR83" i="13"/>
  <c r="AS83" i="13"/>
  <c r="AT83" i="13"/>
  <c r="AU83" i="13"/>
  <c r="AV82" i="13"/>
  <c r="AP82" i="13"/>
  <c r="AR82" i="13"/>
  <c r="AS82" i="13"/>
  <c r="AT82" i="13"/>
  <c r="AU82" i="13"/>
  <c r="AV81" i="13"/>
  <c r="AP81" i="13"/>
  <c r="AR81" i="13"/>
  <c r="AS81" i="13"/>
  <c r="AT81" i="13"/>
  <c r="AU81" i="13"/>
  <c r="AV80" i="13"/>
  <c r="AP80" i="13"/>
  <c r="AR80" i="13"/>
  <c r="AS80" i="13"/>
  <c r="AT80" i="13"/>
  <c r="AU80" i="13"/>
  <c r="AV79" i="13"/>
  <c r="AP79" i="13"/>
  <c r="AR79" i="13"/>
  <c r="AS79" i="13"/>
  <c r="AT79" i="13"/>
  <c r="AU79" i="13"/>
  <c r="AV78" i="13"/>
  <c r="AP78" i="13"/>
  <c r="AR78" i="13"/>
  <c r="AS78" i="13"/>
  <c r="AT78" i="13"/>
  <c r="AU78" i="13"/>
  <c r="AV77" i="13"/>
  <c r="AP77" i="13"/>
  <c r="AR77" i="13"/>
  <c r="AS77" i="13"/>
  <c r="AT77" i="13"/>
  <c r="AU77" i="13"/>
  <c r="AV76" i="13"/>
  <c r="AP76" i="13"/>
  <c r="AR76" i="13"/>
  <c r="AS76" i="13"/>
  <c r="AT76" i="13"/>
  <c r="AU76" i="13"/>
  <c r="AV75" i="13"/>
  <c r="AP75" i="13"/>
  <c r="AR75" i="13"/>
  <c r="AS75" i="13"/>
  <c r="AT75" i="13"/>
  <c r="AU75" i="13"/>
  <c r="AV74" i="13"/>
  <c r="AP74" i="13"/>
  <c r="AR74" i="13"/>
  <c r="AS74" i="13"/>
  <c r="AT74" i="13"/>
  <c r="AU74" i="13"/>
  <c r="AV73" i="13"/>
  <c r="AP73" i="13"/>
  <c r="AR73" i="13"/>
  <c r="AS73" i="13"/>
  <c r="AT73" i="13"/>
  <c r="AU73" i="13"/>
  <c r="AV72" i="13"/>
  <c r="AP72" i="13"/>
  <c r="AR72" i="13"/>
  <c r="AS72" i="13"/>
  <c r="AT72" i="13"/>
  <c r="AU72" i="13"/>
  <c r="AV71" i="13"/>
  <c r="AP71" i="13"/>
  <c r="AR71" i="13"/>
  <c r="AS71" i="13"/>
  <c r="AT71" i="13"/>
  <c r="AU71" i="13"/>
  <c r="AV70" i="13"/>
  <c r="AP70" i="13"/>
  <c r="AR70" i="13"/>
  <c r="AS70" i="13"/>
  <c r="AT70" i="13"/>
  <c r="AU70" i="13"/>
  <c r="AV69" i="13"/>
  <c r="AP69" i="13"/>
  <c r="AR69" i="13"/>
  <c r="AS69" i="13"/>
  <c r="AT69" i="13"/>
  <c r="AU69" i="13"/>
  <c r="AV68" i="13"/>
  <c r="AP68" i="13"/>
  <c r="AR68" i="13"/>
  <c r="AS68" i="13"/>
  <c r="AT68" i="13"/>
  <c r="AU68" i="13"/>
  <c r="AV67" i="13"/>
  <c r="AP67" i="13"/>
  <c r="AR67" i="13"/>
  <c r="AS67" i="13"/>
  <c r="AT67" i="13"/>
  <c r="AU67" i="13"/>
  <c r="AV66" i="13"/>
  <c r="AP66" i="13"/>
  <c r="AR66" i="13"/>
  <c r="AS66" i="13"/>
  <c r="AT66" i="13"/>
  <c r="AU66" i="13"/>
  <c r="AV65" i="13"/>
  <c r="AP65" i="13"/>
  <c r="AR65" i="13"/>
  <c r="AS65" i="13"/>
  <c r="AT65" i="13"/>
  <c r="AU65" i="13"/>
  <c r="AV64" i="13"/>
  <c r="AP64" i="13"/>
  <c r="AR64" i="13"/>
  <c r="AS64" i="13"/>
  <c r="AT64" i="13"/>
  <c r="AU64" i="13"/>
  <c r="AV63" i="13"/>
  <c r="AP63" i="13"/>
  <c r="AR63" i="13"/>
  <c r="AS63" i="13"/>
  <c r="AT63" i="13"/>
  <c r="AU63" i="13"/>
  <c r="AV62" i="13"/>
  <c r="AP62" i="13"/>
  <c r="AR62" i="13"/>
  <c r="AS62" i="13"/>
  <c r="AT62" i="13"/>
  <c r="AU62" i="13"/>
  <c r="AV61" i="13"/>
  <c r="AP61" i="13"/>
  <c r="AR61" i="13"/>
  <c r="AS61" i="13"/>
  <c r="AT61" i="13"/>
  <c r="AU61" i="13"/>
  <c r="AV60" i="13"/>
  <c r="AP60" i="13"/>
  <c r="AR60" i="13"/>
  <c r="AS60" i="13"/>
  <c r="AT60" i="13"/>
  <c r="AU60" i="13"/>
  <c r="AV59" i="13"/>
  <c r="AP59" i="13"/>
  <c r="AR59" i="13"/>
  <c r="AS59" i="13"/>
  <c r="AT59" i="13"/>
  <c r="AU59" i="13"/>
  <c r="AV58" i="13"/>
  <c r="AP58" i="13"/>
  <c r="AR58" i="13"/>
  <c r="AS58" i="13"/>
  <c r="AT58" i="13"/>
  <c r="AU58" i="13"/>
  <c r="AV57" i="13"/>
  <c r="AP57" i="13"/>
  <c r="AR57" i="13"/>
  <c r="AS57" i="13"/>
  <c r="AT57" i="13"/>
  <c r="AU57" i="13"/>
  <c r="AV56" i="13"/>
  <c r="AP56" i="13"/>
  <c r="AR56" i="13"/>
  <c r="AS56" i="13"/>
  <c r="AT56" i="13"/>
  <c r="AU56" i="13"/>
  <c r="AV55" i="13"/>
  <c r="AP55" i="13"/>
  <c r="AR55" i="13"/>
  <c r="AS55" i="13"/>
  <c r="AT55" i="13"/>
  <c r="AU55" i="13"/>
  <c r="AV54" i="13"/>
  <c r="AP54" i="13"/>
  <c r="AR54" i="13"/>
  <c r="AS54" i="13"/>
  <c r="AT54" i="13"/>
  <c r="AU54" i="13"/>
  <c r="AV53" i="13"/>
  <c r="AP53" i="13"/>
  <c r="AR53" i="13"/>
  <c r="AS53" i="13"/>
  <c r="AT53" i="13"/>
  <c r="AU53" i="13"/>
  <c r="AV52" i="13"/>
  <c r="AP52" i="13"/>
  <c r="AR52" i="13"/>
  <c r="AS52" i="13"/>
  <c r="AT52" i="13"/>
  <c r="AU52" i="13"/>
  <c r="AV51" i="13"/>
  <c r="AP51" i="13"/>
  <c r="AR51" i="13"/>
  <c r="AS51" i="13"/>
  <c r="AT51" i="13"/>
  <c r="AU51" i="13"/>
  <c r="AV50" i="13"/>
  <c r="AP50" i="13"/>
  <c r="AR50" i="13"/>
  <c r="AS50" i="13"/>
  <c r="AT50" i="13"/>
  <c r="AU50" i="13"/>
  <c r="AV49" i="13"/>
  <c r="AP49" i="13"/>
  <c r="AR49" i="13"/>
  <c r="AS49" i="13"/>
  <c r="AT49" i="13"/>
  <c r="AU49" i="13"/>
  <c r="AV48" i="13"/>
  <c r="AP48" i="13"/>
  <c r="AR48" i="13"/>
  <c r="AS48" i="13"/>
  <c r="AT48" i="13"/>
  <c r="AU48" i="13"/>
  <c r="AV47" i="13"/>
  <c r="AP47" i="13"/>
  <c r="AR47" i="13"/>
  <c r="AS47" i="13"/>
  <c r="AT47" i="13"/>
  <c r="AU47" i="13"/>
  <c r="AV46" i="13"/>
  <c r="AP46" i="13"/>
  <c r="AR46" i="13"/>
  <c r="AS46" i="13"/>
  <c r="AT46" i="13"/>
  <c r="AU46" i="13"/>
  <c r="AV45" i="13"/>
  <c r="AP45" i="13"/>
  <c r="AR45" i="13"/>
  <c r="AS45" i="13"/>
  <c r="AT45" i="13"/>
  <c r="AU45" i="13"/>
  <c r="AV44" i="13"/>
  <c r="AP44" i="13"/>
  <c r="AR44" i="13"/>
  <c r="AS44" i="13"/>
  <c r="AT44" i="13"/>
  <c r="AU44" i="13"/>
  <c r="AV43" i="13"/>
  <c r="AP43" i="13"/>
  <c r="AR43" i="13"/>
  <c r="AS43" i="13"/>
  <c r="AT43" i="13"/>
  <c r="AU43" i="13"/>
  <c r="AV42" i="13"/>
  <c r="AP42" i="13"/>
  <c r="AR42" i="13"/>
  <c r="AS42" i="13"/>
  <c r="AT42" i="13"/>
  <c r="AU42" i="13"/>
  <c r="AV41" i="13"/>
  <c r="AP41" i="13"/>
  <c r="AR41" i="13"/>
  <c r="AS41" i="13"/>
  <c r="AT41" i="13"/>
  <c r="AU41" i="13"/>
  <c r="AV40" i="13"/>
  <c r="AP40" i="13"/>
  <c r="AR40" i="13"/>
  <c r="AS40" i="13"/>
  <c r="AT40" i="13"/>
  <c r="AU40" i="13"/>
  <c r="AV39" i="13"/>
  <c r="AP39" i="13"/>
  <c r="AR39" i="13"/>
  <c r="AS39" i="13"/>
  <c r="AT39" i="13"/>
  <c r="AU39" i="13"/>
  <c r="AV38" i="13"/>
  <c r="AP38" i="13"/>
  <c r="AR38" i="13"/>
  <c r="AS38" i="13"/>
  <c r="AT38" i="13"/>
  <c r="AU38" i="13"/>
  <c r="AV37" i="13"/>
  <c r="AP37" i="13"/>
  <c r="AR37" i="13"/>
  <c r="AS37" i="13"/>
  <c r="AT37" i="13"/>
  <c r="AU37" i="13"/>
  <c r="AV36" i="13"/>
  <c r="AP36" i="13"/>
  <c r="AR36" i="13"/>
  <c r="AS36" i="13"/>
  <c r="AT36" i="13"/>
  <c r="AU36" i="13"/>
  <c r="AV35" i="13"/>
  <c r="AP35" i="13"/>
  <c r="AR35" i="13"/>
  <c r="AS35" i="13"/>
  <c r="AT35" i="13"/>
  <c r="AU35" i="13"/>
  <c r="AV34" i="13"/>
  <c r="AP34" i="13"/>
  <c r="AR34" i="13"/>
  <c r="AS34" i="13"/>
  <c r="AT34" i="13"/>
  <c r="AU34" i="13"/>
  <c r="AV33" i="13"/>
  <c r="AP33" i="13"/>
  <c r="AR33" i="13"/>
  <c r="AS33" i="13"/>
  <c r="AT33" i="13"/>
  <c r="AU33" i="13"/>
  <c r="S33" i="13"/>
  <c r="AV32" i="13"/>
  <c r="AP32" i="13"/>
  <c r="AR32" i="13"/>
  <c r="AS32" i="13"/>
  <c r="AT32" i="13"/>
  <c r="AU32" i="13"/>
  <c r="AV31" i="13"/>
  <c r="AP31" i="13"/>
  <c r="AR31" i="13"/>
  <c r="AS31" i="13"/>
  <c r="AT31" i="13"/>
  <c r="AU31" i="13"/>
  <c r="AV30" i="13"/>
  <c r="AP30" i="13"/>
  <c r="AR30" i="13"/>
  <c r="AS30" i="13"/>
  <c r="AT30" i="13"/>
  <c r="AU30" i="13"/>
  <c r="P13" i="13"/>
  <c r="Q13" i="13"/>
  <c r="S13" i="13"/>
  <c r="I30" i="13"/>
  <c r="AV29" i="13"/>
  <c r="AP29" i="13"/>
  <c r="AR29" i="13"/>
  <c r="AS29" i="13"/>
  <c r="AT29" i="13"/>
  <c r="AU29" i="13"/>
  <c r="P12" i="13"/>
  <c r="Q12" i="13"/>
  <c r="S12" i="13"/>
  <c r="I29" i="13"/>
  <c r="AV28" i="13"/>
  <c r="AP28" i="13"/>
  <c r="AR28" i="13"/>
  <c r="AS28" i="13"/>
  <c r="AT28" i="13"/>
  <c r="AU28" i="13"/>
  <c r="AV27" i="13"/>
  <c r="AP27" i="13"/>
  <c r="AR27" i="13"/>
  <c r="AS27" i="13"/>
  <c r="AT27" i="13"/>
  <c r="AU27" i="13"/>
  <c r="O5" i="13"/>
  <c r="P5" i="13"/>
  <c r="P9" i="13"/>
  <c r="Q9" i="13"/>
  <c r="T21" i="13"/>
  <c r="T19" i="13"/>
  <c r="T27" i="13"/>
  <c r="I22" i="13"/>
  <c r="AP4" i="13"/>
  <c r="AQ4" i="13"/>
  <c r="AP5" i="13"/>
  <c r="AR5" i="13"/>
  <c r="AS5" i="13"/>
  <c r="AT5" i="13"/>
  <c r="AU5" i="13"/>
  <c r="AV5" i="13"/>
  <c r="AP6" i="13"/>
  <c r="AR6" i="13"/>
  <c r="AS6" i="13"/>
  <c r="AT6" i="13"/>
  <c r="AU6" i="13"/>
  <c r="AV6" i="13"/>
  <c r="AP7" i="13"/>
  <c r="AR7" i="13"/>
  <c r="AS7" i="13"/>
  <c r="AT7" i="13"/>
  <c r="AU7" i="13"/>
  <c r="AV7" i="13"/>
  <c r="AP8" i="13"/>
  <c r="AR8" i="13"/>
  <c r="AS8" i="13"/>
  <c r="AT8" i="13"/>
  <c r="AU8" i="13"/>
  <c r="AV8" i="13"/>
  <c r="AP9" i="13"/>
  <c r="AR9" i="13"/>
  <c r="AS9" i="13"/>
  <c r="AT9" i="13"/>
  <c r="AU9" i="13"/>
  <c r="AV9" i="13"/>
  <c r="AP10" i="13"/>
  <c r="AR10" i="13"/>
  <c r="AS10" i="13"/>
  <c r="AT10" i="13"/>
  <c r="AU10" i="13"/>
  <c r="AV10" i="13"/>
  <c r="AP11" i="13"/>
  <c r="AR11" i="13"/>
  <c r="AS11" i="13"/>
  <c r="AT11" i="13"/>
  <c r="AU11" i="13"/>
  <c r="AV11" i="13"/>
  <c r="AP12" i="13"/>
  <c r="AR12" i="13"/>
  <c r="AS12" i="13"/>
  <c r="AT12" i="13"/>
  <c r="AU12" i="13"/>
  <c r="AV12" i="13"/>
  <c r="AP13" i="13"/>
  <c r="AR13" i="13"/>
  <c r="AS13" i="13"/>
  <c r="AT13" i="13"/>
  <c r="AU13" i="13"/>
  <c r="AV13" i="13"/>
  <c r="AP14" i="13"/>
  <c r="AR14" i="13"/>
  <c r="AS14" i="13"/>
  <c r="AT14" i="13"/>
  <c r="AU14" i="13"/>
  <c r="AV14" i="13"/>
  <c r="AP15" i="13"/>
  <c r="AR15" i="13"/>
  <c r="AS15" i="13"/>
  <c r="AT15" i="13"/>
  <c r="AU15" i="13"/>
  <c r="AV15" i="13"/>
  <c r="AP16" i="13"/>
  <c r="AR16" i="13"/>
  <c r="AS16" i="13"/>
  <c r="AT16" i="13"/>
  <c r="AU16" i="13"/>
  <c r="AV16" i="13"/>
  <c r="AP17" i="13"/>
  <c r="AR17" i="13"/>
  <c r="AS17" i="13"/>
  <c r="AT17" i="13"/>
  <c r="AU17" i="13"/>
  <c r="AV17" i="13"/>
  <c r="AP18" i="13"/>
  <c r="AR18" i="13"/>
  <c r="AS18" i="13"/>
  <c r="AT18" i="13"/>
  <c r="AU18" i="13"/>
  <c r="AV18" i="13"/>
  <c r="AP19" i="13"/>
  <c r="AR19" i="13"/>
  <c r="AS19" i="13"/>
  <c r="AT19" i="13"/>
  <c r="AU19" i="13"/>
  <c r="AV19" i="13"/>
  <c r="AP20" i="13"/>
  <c r="AR20" i="13"/>
  <c r="AS20" i="13"/>
  <c r="AT20" i="13"/>
  <c r="AU20" i="13"/>
  <c r="AV20" i="13"/>
  <c r="AP21" i="13"/>
  <c r="AR21" i="13"/>
  <c r="AS21" i="13"/>
  <c r="AT21" i="13"/>
  <c r="AU21" i="13"/>
  <c r="AV21" i="13"/>
  <c r="AP22" i="13"/>
  <c r="AR22" i="13"/>
  <c r="AS22" i="13"/>
  <c r="AT22" i="13"/>
  <c r="AU22" i="13"/>
  <c r="AV22" i="13"/>
  <c r="AP23" i="13"/>
  <c r="AR23" i="13"/>
  <c r="AS23" i="13"/>
  <c r="AT23" i="13"/>
  <c r="AU23" i="13"/>
  <c r="AV23" i="13"/>
  <c r="AP24" i="13"/>
  <c r="AR24" i="13"/>
  <c r="AS24" i="13"/>
  <c r="AT24" i="13"/>
  <c r="AU24" i="13"/>
  <c r="AV24" i="13"/>
  <c r="AV25" i="13"/>
  <c r="AV26" i="13"/>
  <c r="AW5" i="13"/>
  <c r="O16" i="13"/>
  <c r="AT4" i="13"/>
  <c r="AU4" i="13"/>
  <c r="AV4" i="13"/>
  <c r="P16" i="13"/>
  <c r="Q16" i="13"/>
  <c r="S16" i="13"/>
  <c r="I23" i="13"/>
  <c r="G27" i="13"/>
  <c r="AP26" i="13"/>
  <c r="AR26" i="13"/>
  <c r="AS26" i="13"/>
  <c r="AT26" i="13"/>
  <c r="AU26" i="13"/>
  <c r="Q8" i="13"/>
  <c r="T20" i="13"/>
  <c r="T26" i="13"/>
  <c r="I21" i="13"/>
  <c r="G26" i="13"/>
  <c r="AP25" i="13"/>
  <c r="AR25" i="13"/>
  <c r="AS25" i="13"/>
  <c r="AT25" i="13"/>
  <c r="AU25" i="13"/>
  <c r="T22" i="13"/>
  <c r="P21" i="13"/>
  <c r="AX5" i="13"/>
  <c r="Q13" i="4"/>
  <c r="P13" i="4"/>
  <c r="O5" i="4"/>
  <c r="P5" i="4"/>
  <c r="Q5" i="4"/>
  <c r="S5" i="4"/>
  <c r="P9" i="4"/>
  <c r="Q9" i="4"/>
  <c r="P8" i="4"/>
  <c r="AO5" i="4"/>
  <c r="AQ4" i="4"/>
  <c r="AT4" i="4"/>
  <c r="AU4" i="4"/>
  <c r="AV4" i="4"/>
  <c r="P16" i="4"/>
  <c r="AO6" i="4"/>
  <c r="AP5" i="4"/>
  <c r="AR5" i="4"/>
  <c r="AS5" i="4"/>
  <c r="AT5" i="4"/>
  <c r="AU5" i="4"/>
  <c r="AV5" i="4"/>
  <c r="AO7" i="4"/>
  <c r="AP6" i="4"/>
  <c r="AR6" i="4"/>
  <c r="AS6" i="4"/>
  <c r="AT6" i="4"/>
  <c r="AU6" i="4"/>
  <c r="AV6" i="4"/>
  <c r="AO8" i="4"/>
  <c r="AP7" i="4"/>
  <c r="AR7" i="4"/>
  <c r="AS7" i="4"/>
  <c r="AT7" i="4"/>
  <c r="AU7" i="4"/>
  <c r="AV7" i="4"/>
  <c r="AO9" i="4"/>
  <c r="AP8" i="4"/>
  <c r="AR8" i="4"/>
  <c r="AS8" i="4"/>
  <c r="AT8" i="4"/>
  <c r="AU8" i="4"/>
  <c r="AV8" i="4"/>
  <c r="AO10" i="4"/>
  <c r="AP9" i="4"/>
  <c r="AR9" i="4"/>
  <c r="AS9" i="4"/>
  <c r="AT9" i="4"/>
  <c r="AU9" i="4"/>
  <c r="AV9" i="4"/>
  <c r="AO11" i="4"/>
  <c r="AP10" i="4"/>
  <c r="AR10" i="4"/>
  <c r="AS10" i="4"/>
  <c r="AT10" i="4"/>
  <c r="AU10" i="4"/>
  <c r="AV10" i="4"/>
  <c r="AO12" i="4"/>
  <c r="AP11" i="4"/>
  <c r="AR11" i="4"/>
  <c r="AS11" i="4"/>
  <c r="AT11" i="4"/>
  <c r="AU11" i="4"/>
  <c r="AV11" i="4"/>
  <c r="AO13" i="4"/>
  <c r="AP12" i="4"/>
  <c r="AR12" i="4"/>
  <c r="AS12" i="4"/>
  <c r="AT12" i="4"/>
  <c r="AU12" i="4"/>
  <c r="AV12" i="4"/>
  <c r="AO14" i="4"/>
  <c r="AP13" i="4"/>
  <c r="AR13" i="4"/>
  <c r="AS13" i="4"/>
  <c r="AT13" i="4"/>
  <c r="AU13" i="4"/>
  <c r="AV13" i="4"/>
  <c r="AO15" i="4"/>
  <c r="AP14" i="4"/>
  <c r="AR14" i="4"/>
  <c r="AS14" i="4"/>
  <c r="AT14" i="4"/>
  <c r="AU14" i="4"/>
  <c r="AV14" i="4"/>
  <c r="AO16" i="4"/>
  <c r="AP15" i="4"/>
  <c r="AR15" i="4"/>
  <c r="AS15" i="4"/>
  <c r="AT15" i="4"/>
  <c r="AU15" i="4"/>
  <c r="AV15" i="4"/>
  <c r="AO17" i="4"/>
  <c r="AP16" i="4"/>
  <c r="AR16" i="4"/>
  <c r="AS16" i="4"/>
  <c r="AT16" i="4"/>
  <c r="AU16" i="4"/>
  <c r="AV16" i="4"/>
  <c r="AO18" i="4"/>
  <c r="AP17" i="4"/>
  <c r="AR17" i="4"/>
  <c r="AS17" i="4"/>
  <c r="AT17" i="4"/>
  <c r="AU17" i="4"/>
  <c r="AV17" i="4"/>
  <c r="AO19" i="4"/>
  <c r="AP18" i="4"/>
  <c r="AR18" i="4"/>
  <c r="AS18" i="4"/>
  <c r="AT18" i="4"/>
  <c r="AU18" i="4"/>
  <c r="AV18" i="4"/>
  <c r="AO20" i="4"/>
  <c r="AP19" i="4"/>
  <c r="AR19" i="4"/>
  <c r="AS19" i="4"/>
  <c r="AT19" i="4"/>
  <c r="AU19" i="4"/>
  <c r="AV19" i="4"/>
  <c r="AO21" i="4"/>
  <c r="AP20" i="4"/>
  <c r="AR20" i="4"/>
  <c r="AS20" i="4"/>
  <c r="AT20" i="4"/>
  <c r="AU20" i="4"/>
  <c r="AV20" i="4"/>
  <c r="AO22" i="4"/>
  <c r="AP21" i="4"/>
  <c r="AR21" i="4"/>
  <c r="AS21" i="4"/>
  <c r="AT21" i="4"/>
  <c r="AU21" i="4"/>
  <c r="AV21" i="4"/>
  <c r="AO23" i="4"/>
  <c r="AP22" i="4"/>
  <c r="AR22" i="4"/>
  <c r="AS22" i="4"/>
  <c r="AT22" i="4"/>
  <c r="AU22" i="4"/>
  <c r="AV22" i="4"/>
  <c r="AO24" i="4"/>
  <c r="AP23" i="4"/>
  <c r="AR23" i="4"/>
  <c r="AS23" i="4"/>
  <c r="AT23" i="4"/>
  <c r="AU23" i="4"/>
  <c r="AV23" i="4"/>
  <c r="AO25" i="4"/>
  <c r="AP24" i="4"/>
  <c r="AR24" i="4"/>
  <c r="AS24" i="4"/>
  <c r="AT24" i="4"/>
  <c r="AU24" i="4"/>
  <c r="AV24" i="4"/>
  <c r="AV25" i="4"/>
  <c r="AO26" i="4"/>
  <c r="AV26" i="4"/>
  <c r="AO27" i="4"/>
  <c r="AV27" i="4"/>
  <c r="AO28" i="4"/>
  <c r="AV28" i="4"/>
  <c r="AO29" i="4"/>
  <c r="AV29" i="4"/>
  <c r="AO30" i="4"/>
  <c r="AV30" i="4"/>
  <c r="AO31" i="4"/>
  <c r="AV31" i="4"/>
  <c r="AO32" i="4"/>
  <c r="AV32" i="4"/>
  <c r="AO33" i="4"/>
  <c r="AV33" i="4"/>
  <c r="AO34" i="4"/>
  <c r="AV34" i="4"/>
  <c r="AO35" i="4"/>
  <c r="AV35" i="4"/>
  <c r="AO36" i="4"/>
  <c r="AV36" i="4"/>
  <c r="AO37" i="4"/>
  <c r="AV37" i="4"/>
  <c r="AO38" i="4"/>
  <c r="AV38" i="4"/>
  <c r="AO39" i="4"/>
  <c r="AV39" i="4"/>
  <c r="AO40" i="4"/>
  <c r="AV40" i="4"/>
  <c r="AO41" i="4"/>
  <c r="AV41" i="4"/>
  <c r="AO42" i="4"/>
  <c r="AV42" i="4"/>
  <c r="AO43" i="4"/>
  <c r="AV43" i="4"/>
  <c r="AO44" i="4"/>
  <c r="AV44" i="4"/>
  <c r="AO45" i="4"/>
  <c r="AV45" i="4"/>
  <c r="AO46" i="4"/>
  <c r="AV46" i="4"/>
  <c r="AO47" i="4"/>
  <c r="AV47" i="4"/>
  <c r="AO48" i="4"/>
  <c r="AV48" i="4"/>
  <c r="AO49" i="4"/>
  <c r="AV49" i="4"/>
  <c r="AO50" i="4"/>
  <c r="AV50" i="4"/>
  <c r="AO51" i="4"/>
  <c r="AV51" i="4"/>
  <c r="AO52" i="4"/>
  <c r="AV52" i="4"/>
  <c r="AO53" i="4"/>
  <c r="AV53" i="4"/>
  <c r="AO54" i="4"/>
  <c r="AV54" i="4"/>
  <c r="AO55" i="4"/>
  <c r="AV55" i="4"/>
  <c r="AO56" i="4"/>
  <c r="AV56" i="4"/>
  <c r="AO57" i="4"/>
  <c r="AV57" i="4"/>
  <c r="AO58" i="4"/>
  <c r="AV58" i="4"/>
  <c r="AO59" i="4"/>
  <c r="AV59" i="4"/>
  <c r="AO60" i="4"/>
  <c r="AV60" i="4"/>
  <c r="AO61" i="4"/>
  <c r="AV61" i="4"/>
  <c r="AO62" i="4"/>
  <c r="AV62" i="4"/>
  <c r="AO63" i="4"/>
  <c r="AV63" i="4"/>
  <c r="AO64" i="4"/>
  <c r="AV64" i="4"/>
  <c r="AO65" i="4"/>
  <c r="AV65" i="4"/>
  <c r="AO66" i="4"/>
  <c r="AV66" i="4"/>
  <c r="AO67" i="4"/>
  <c r="AV67" i="4"/>
  <c r="AO68" i="4"/>
  <c r="AV68" i="4"/>
  <c r="AO69" i="4"/>
  <c r="AV69" i="4"/>
  <c r="AO70" i="4"/>
  <c r="AV70" i="4"/>
  <c r="AO71" i="4"/>
  <c r="AV71" i="4"/>
  <c r="AO72" i="4"/>
  <c r="AV72" i="4"/>
  <c r="AO73" i="4"/>
  <c r="AV73" i="4"/>
  <c r="AO74" i="4"/>
  <c r="AV74" i="4"/>
  <c r="AO75" i="4"/>
  <c r="AV75" i="4"/>
  <c r="AO76" i="4"/>
  <c r="AV76" i="4"/>
  <c r="AO77" i="4"/>
  <c r="AV77" i="4"/>
  <c r="AO78" i="4"/>
  <c r="AV78" i="4"/>
  <c r="AO79" i="4"/>
  <c r="AV79" i="4"/>
  <c r="AO80" i="4"/>
  <c r="AV80" i="4"/>
  <c r="AO81" i="4"/>
  <c r="AV81" i="4"/>
  <c r="AO82" i="4"/>
  <c r="AV82" i="4"/>
  <c r="AO83" i="4"/>
  <c r="AV83" i="4"/>
  <c r="AO84" i="4"/>
  <c r="AV84" i="4"/>
  <c r="AO85" i="4"/>
  <c r="AV85" i="4"/>
  <c r="AO86" i="4"/>
  <c r="AV86" i="4"/>
  <c r="AO87" i="4"/>
  <c r="AV87" i="4"/>
  <c r="AO88" i="4"/>
  <c r="AV88" i="4"/>
  <c r="AO89" i="4"/>
  <c r="AV89" i="4"/>
  <c r="AO90" i="4"/>
  <c r="AV90" i="4"/>
  <c r="AO91" i="4"/>
  <c r="AV91" i="4"/>
  <c r="AO92" i="4"/>
  <c r="AV92" i="4"/>
  <c r="AO93" i="4"/>
  <c r="AV93" i="4"/>
  <c r="AO94" i="4"/>
  <c r="AV94" i="4"/>
  <c r="AO95" i="4"/>
  <c r="AV95" i="4"/>
  <c r="AO96" i="4"/>
  <c r="AV96" i="4"/>
  <c r="AO97" i="4"/>
  <c r="AV97" i="4"/>
  <c r="AO98" i="4"/>
  <c r="AV98" i="4"/>
  <c r="AO99" i="4"/>
  <c r="AV99" i="4"/>
  <c r="AO100" i="4"/>
  <c r="AV100" i="4"/>
  <c r="AO101" i="4"/>
  <c r="AV101" i="4"/>
  <c r="AO102" i="4"/>
  <c r="AV102" i="4"/>
  <c r="AO103" i="4"/>
  <c r="AV103" i="4"/>
  <c r="AO104" i="4"/>
  <c r="AV104" i="4"/>
  <c r="AO105" i="4"/>
  <c r="AV105" i="4"/>
  <c r="AO106" i="4"/>
  <c r="AV106" i="4"/>
  <c r="AO107" i="4"/>
  <c r="AV107" i="4"/>
  <c r="AO108" i="4"/>
  <c r="AV108" i="4"/>
  <c r="AO109" i="4"/>
  <c r="AV109" i="4"/>
  <c r="AO110" i="4"/>
  <c r="AV110" i="4"/>
  <c r="AO111" i="4"/>
  <c r="AV111" i="4"/>
  <c r="AW5" i="4"/>
  <c r="O16" i="4"/>
  <c r="Q16" i="4"/>
  <c r="S16" i="4"/>
  <c r="I23" i="4"/>
  <c r="C52" i="2"/>
  <c r="C56" i="2"/>
  <c r="C57" i="2"/>
  <c r="C58" i="2"/>
  <c r="D25" i="2"/>
  <c r="C18" i="2"/>
  <c r="S33" i="4"/>
  <c r="AX5" i="4"/>
  <c r="AP4" i="4"/>
  <c r="AP25" i="4"/>
  <c r="AR25" i="4"/>
  <c r="AS25" i="4"/>
  <c r="AT25" i="4"/>
  <c r="AU25" i="4"/>
  <c r="AP26" i="4"/>
  <c r="AR26" i="4"/>
  <c r="AS26" i="4"/>
  <c r="AT26" i="4"/>
  <c r="AU26" i="4"/>
  <c r="AP27" i="4"/>
  <c r="AR27" i="4"/>
  <c r="AS27" i="4"/>
  <c r="AT27" i="4"/>
  <c r="AU27" i="4"/>
  <c r="AP28" i="4"/>
  <c r="AR28" i="4"/>
  <c r="AS28" i="4"/>
  <c r="AT28" i="4"/>
  <c r="AU28" i="4"/>
  <c r="AP29" i="4"/>
  <c r="AR29" i="4"/>
  <c r="AS29" i="4"/>
  <c r="AT29" i="4"/>
  <c r="AU29" i="4"/>
  <c r="AP30" i="4"/>
  <c r="AR30" i="4"/>
  <c r="AS30" i="4"/>
  <c r="AT30" i="4"/>
  <c r="AU30" i="4"/>
  <c r="AP31" i="4"/>
  <c r="AR31" i="4"/>
  <c r="AS31" i="4"/>
  <c r="AT31" i="4"/>
  <c r="AU31" i="4"/>
  <c r="AP32" i="4"/>
  <c r="AR32" i="4"/>
  <c r="AS32" i="4"/>
  <c r="AT32" i="4"/>
  <c r="AU32" i="4"/>
  <c r="AP33" i="4"/>
  <c r="AR33" i="4"/>
  <c r="AS33" i="4"/>
  <c r="AT33" i="4"/>
  <c r="AU33" i="4"/>
  <c r="AP34" i="4"/>
  <c r="AR34" i="4"/>
  <c r="AS34" i="4"/>
  <c r="AT34" i="4"/>
  <c r="AU34" i="4"/>
  <c r="AP35" i="4"/>
  <c r="AR35" i="4"/>
  <c r="AS35" i="4"/>
  <c r="AT35" i="4"/>
  <c r="AU35" i="4"/>
  <c r="AP36" i="4"/>
  <c r="AR36" i="4"/>
  <c r="AS36" i="4"/>
  <c r="AT36" i="4"/>
  <c r="AU36" i="4"/>
  <c r="AP37" i="4"/>
  <c r="AR37" i="4"/>
  <c r="AS37" i="4"/>
  <c r="AT37" i="4"/>
  <c r="AU37" i="4"/>
  <c r="AP38" i="4"/>
  <c r="AR38" i="4"/>
  <c r="AS38" i="4"/>
  <c r="AT38" i="4"/>
  <c r="AU38" i="4"/>
  <c r="AP39" i="4"/>
  <c r="AR39" i="4"/>
  <c r="AS39" i="4"/>
  <c r="AT39" i="4"/>
  <c r="AU39" i="4"/>
  <c r="AP40" i="4"/>
  <c r="AR40" i="4"/>
  <c r="AS40" i="4"/>
  <c r="AT40" i="4"/>
  <c r="AU40" i="4"/>
  <c r="AP41" i="4"/>
  <c r="AR41" i="4"/>
  <c r="AS41" i="4"/>
  <c r="AT41" i="4"/>
  <c r="AU41" i="4"/>
  <c r="AP42" i="4"/>
  <c r="AR42" i="4"/>
  <c r="AS42" i="4"/>
  <c r="AT42" i="4"/>
  <c r="AU42" i="4"/>
  <c r="AP43" i="4"/>
  <c r="AR43" i="4"/>
  <c r="AS43" i="4"/>
  <c r="AT43" i="4"/>
  <c r="AU43" i="4"/>
  <c r="AP44" i="4"/>
  <c r="AR44" i="4"/>
  <c r="AS44" i="4"/>
  <c r="AT44" i="4"/>
  <c r="AU44" i="4"/>
  <c r="I24" i="4"/>
  <c r="S13" i="4"/>
  <c r="I30" i="4"/>
  <c r="I22" i="4"/>
  <c r="G27" i="4"/>
  <c r="AP111" i="4"/>
  <c r="AR111" i="4"/>
  <c r="AS111" i="4"/>
  <c r="AT111" i="4"/>
  <c r="AU111" i="4"/>
  <c r="AP110" i="4"/>
  <c r="AR110" i="4"/>
  <c r="AS110" i="4"/>
  <c r="AT110" i="4"/>
  <c r="AU110" i="4"/>
  <c r="AP109" i="4"/>
  <c r="AR109" i="4"/>
  <c r="AS109" i="4"/>
  <c r="AT109" i="4"/>
  <c r="AU109" i="4"/>
  <c r="AP108" i="4"/>
  <c r="AR108" i="4"/>
  <c r="AS108" i="4"/>
  <c r="AT108" i="4"/>
  <c r="AU108" i="4"/>
  <c r="AP107" i="4"/>
  <c r="AR107" i="4"/>
  <c r="AS107" i="4"/>
  <c r="AT107" i="4"/>
  <c r="AU107" i="4"/>
  <c r="AP106" i="4"/>
  <c r="AR106" i="4"/>
  <c r="AS106" i="4"/>
  <c r="AT106" i="4"/>
  <c r="AU106" i="4"/>
  <c r="AP105" i="4"/>
  <c r="AR105" i="4"/>
  <c r="AS105" i="4"/>
  <c r="AT105" i="4"/>
  <c r="AU105" i="4"/>
  <c r="AP104" i="4"/>
  <c r="AR104" i="4"/>
  <c r="AS104" i="4"/>
  <c r="AT104" i="4"/>
  <c r="AU104" i="4"/>
  <c r="AP103" i="4"/>
  <c r="AR103" i="4"/>
  <c r="AS103" i="4"/>
  <c r="AT103" i="4"/>
  <c r="AU103" i="4"/>
  <c r="AP102" i="4"/>
  <c r="AR102" i="4"/>
  <c r="AS102" i="4"/>
  <c r="AT102" i="4"/>
  <c r="AU102" i="4"/>
  <c r="AP101" i="4"/>
  <c r="AR101" i="4"/>
  <c r="AS101" i="4"/>
  <c r="AT101" i="4"/>
  <c r="AU101" i="4"/>
  <c r="AP100" i="4"/>
  <c r="AR100" i="4"/>
  <c r="AS100" i="4"/>
  <c r="AT100" i="4"/>
  <c r="AU100" i="4"/>
  <c r="AP99" i="4"/>
  <c r="AR99" i="4"/>
  <c r="AS99" i="4"/>
  <c r="AT99" i="4"/>
  <c r="AU99" i="4"/>
  <c r="AP98" i="4"/>
  <c r="AR98" i="4"/>
  <c r="AS98" i="4"/>
  <c r="AT98" i="4"/>
  <c r="AU98" i="4"/>
  <c r="AP97" i="4"/>
  <c r="AR97" i="4"/>
  <c r="AS97" i="4"/>
  <c r="AT97" i="4"/>
  <c r="AU97" i="4"/>
  <c r="AP96" i="4"/>
  <c r="AR96" i="4"/>
  <c r="AS96" i="4"/>
  <c r="AT96" i="4"/>
  <c r="AU96" i="4"/>
  <c r="AP95" i="4"/>
  <c r="AR95" i="4"/>
  <c r="AS95" i="4"/>
  <c r="AT95" i="4"/>
  <c r="AU95" i="4"/>
  <c r="AP94" i="4"/>
  <c r="AR94" i="4"/>
  <c r="AS94" i="4"/>
  <c r="AT94" i="4"/>
  <c r="AU94" i="4"/>
  <c r="AP93" i="4"/>
  <c r="AR93" i="4"/>
  <c r="AS93" i="4"/>
  <c r="AT93" i="4"/>
  <c r="AU93" i="4"/>
  <c r="AP92" i="4"/>
  <c r="AR92" i="4"/>
  <c r="AS92" i="4"/>
  <c r="AT92" i="4"/>
  <c r="AU92" i="4"/>
  <c r="AP91" i="4"/>
  <c r="AR91" i="4"/>
  <c r="AS91" i="4"/>
  <c r="AT91" i="4"/>
  <c r="AU91" i="4"/>
  <c r="AP90" i="4"/>
  <c r="AR90" i="4"/>
  <c r="AS90" i="4"/>
  <c r="AT90" i="4"/>
  <c r="AU90" i="4"/>
  <c r="AP89" i="4"/>
  <c r="AR89" i="4"/>
  <c r="AS89" i="4"/>
  <c r="AT89" i="4"/>
  <c r="AU89" i="4"/>
  <c r="AP88" i="4"/>
  <c r="AR88" i="4"/>
  <c r="AS88" i="4"/>
  <c r="AT88" i="4"/>
  <c r="AU88" i="4"/>
  <c r="AP87" i="4"/>
  <c r="AR87" i="4"/>
  <c r="AS87" i="4"/>
  <c r="AT87" i="4"/>
  <c r="AU87" i="4"/>
  <c r="AP86" i="4"/>
  <c r="AR86" i="4"/>
  <c r="AS86" i="4"/>
  <c r="AT86" i="4"/>
  <c r="AU86" i="4"/>
  <c r="AP85" i="4"/>
  <c r="AR85" i="4"/>
  <c r="AS85" i="4"/>
  <c r="AT85" i="4"/>
  <c r="AU85" i="4"/>
  <c r="AP84" i="4"/>
  <c r="AR84" i="4"/>
  <c r="AS84" i="4"/>
  <c r="AT84" i="4"/>
  <c r="AU84" i="4"/>
  <c r="AP83" i="4"/>
  <c r="AR83" i="4"/>
  <c r="AS83" i="4"/>
  <c r="AT83" i="4"/>
  <c r="AU83" i="4"/>
  <c r="AP82" i="4"/>
  <c r="AR82" i="4"/>
  <c r="AS82" i="4"/>
  <c r="AT82" i="4"/>
  <c r="AU82" i="4"/>
  <c r="AP81" i="4"/>
  <c r="AR81" i="4"/>
  <c r="AS81" i="4"/>
  <c r="AT81" i="4"/>
  <c r="AU81" i="4"/>
  <c r="AP80" i="4"/>
  <c r="AR80" i="4"/>
  <c r="AS80" i="4"/>
  <c r="AT80" i="4"/>
  <c r="AU80" i="4"/>
  <c r="AP79" i="4"/>
  <c r="AR79" i="4"/>
  <c r="AS79" i="4"/>
  <c r="AT79" i="4"/>
  <c r="AU79" i="4"/>
  <c r="AP78" i="4"/>
  <c r="AR78" i="4"/>
  <c r="AS78" i="4"/>
  <c r="AT78" i="4"/>
  <c r="AU78" i="4"/>
  <c r="AP77" i="4"/>
  <c r="AR77" i="4"/>
  <c r="AS77" i="4"/>
  <c r="AT77" i="4"/>
  <c r="AU77" i="4"/>
  <c r="AP76" i="4"/>
  <c r="AR76" i="4"/>
  <c r="AS76" i="4"/>
  <c r="AT76" i="4"/>
  <c r="AU76" i="4"/>
  <c r="AP75" i="4"/>
  <c r="AR75" i="4"/>
  <c r="AS75" i="4"/>
  <c r="AT75" i="4"/>
  <c r="AU75" i="4"/>
  <c r="AP74" i="4"/>
  <c r="AR74" i="4"/>
  <c r="AS74" i="4"/>
  <c r="AT74" i="4"/>
  <c r="AU74" i="4"/>
  <c r="AP73" i="4"/>
  <c r="AR73" i="4"/>
  <c r="AS73" i="4"/>
  <c r="AT73" i="4"/>
  <c r="AU73" i="4"/>
  <c r="AP72" i="4"/>
  <c r="AR72" i="4"/>
  <c r="AS72" i="4"/>
  <c r="AT72" i="4"/>
  <c r="AU72" i="4"/>
  <c r="AP71" i="4"/>
  <c r="AR71" i="4"/>
  <c r="AS71" i="4"/>
  <c r="AT71" i="4"/>
  <c r="AU71" i="4"/>
  <c r="AP70" i="4"/>
  <c r="AR70" i="4"/>
  <c r="AS70" i="4"/>
  <c r="AT70" i="4"/>
  <c r="AU70" i="4"/>
  <c r="AP69" i="4"/>
  <c r="AR69" i="4"/>
  <c r="AS69" i="4"/>
  <c r="AT69" i="4"/>
  <c r="AU69" i="4"/>
  <c r="AP68" i="4"/>
  <c r="AR68" i="4"/>
  <c r="AS68" i="4"/>
  <c r="AT68" i="4"/>
  <c r="AU68" i="4"/>
  <c r="AP67" i="4"/>
  <c r="AR67" i="4"/>
  <c r="AS67" i="4"/>
  <c r="AT67" i="4"/>
  <c r="AU67" i="4"/>
  <c r="AP66" i="4"/>
  <c r="AR66" i="4"/>
  <c r="AS66" i="4"/>
  <c r="AT66" i="4"/>
  <c r="AU66" i="4"/>
  <c r="AP65" i="4"/>
  <c r="AR65" i="4"/>
  <c r="AS65" i="4"/>
  <c r="AT65" i="4"/>
  <c r="AU65" i="4"/>
  <c r="AP64" i="4"/>
  <c r="AR64" i="4"/>
  <c r="AS64" i="4"/>
  <c r="AT64" i="4"/>
  <c r="AU64" i="4"/>
  <c r="AP63" i="4"/>
  <c r="AR63" i="4"/>
  <c r="AS63" i="4"/>
  <c r="AT63" i="4"/>
  <c r="AU63" i="4"/>
  <c r="AP62" i="4"/>
  <c r="AR62" i="4"/>
  <c r="AS62" i="4"/>
  <c r="AT62" i="4"/>
  <c r="AU62" i="4"/>
  <c r="AP61" i="4"/>
  <c r="AR61" i="4"/>
  <c r="AS61" i="4"/>
  <c r="AT61" i="4"/>
  <c r="AU61" i="4"/>
  <c r="AP60" i="4"/>
  <c r="AR60" i="4"/>
  <c r="AS60" i="4"/>
  <c r="AT60" i="4"/>
  <c r="AU60" i="4"/>
  <c r="AP59" i="4"/>
  <c r="AR59" i="4"/>
  <c r="AS59" i="4"/>
  <c r="AT59" i="4"/>
  <c r="AU59" i="4"/>
  <c r="AP58" i="4"/>
  <c r="AR58" i="4"/>
  <c r="AS58" i="4"/>
  <c r="AT58" i="4"/>
  <c r="AU58" i="4"/>
  <c r="AP57" i="4"/>
  <c r="AR57" i="4"/>
  <c r="AS57" i="4"/>
  <c r="AT57" i="4"/>
  <c r="AU57" i="4"/>
  <c r="AP56" i="4"/>
  <c r="AR56" i="4"/>
  <c r="AS56" i="4"/>
  <c r="AT56" i="4"/>
  <c r="AU56" i="4"/>
  <c r="AP55" i="4"/>
  <c r="AR55" i="4"/>
  <c r="AS55" i="4"/>
  <c r="AT55" i="4"/>
  <c r="AU55" i="4"/>
  <c r="AP54" i="4"/>
  <c r="AR54" i="4"/>
  <c r="AS54" i="4"/>
  <c r="AT54" i="4"/>
  <c r="AU54" i="4"/>
  <c r="AP53" i="4"/>
  <c r="AR53" i="4"/>
  <c r="AS53" i="4"/>
  <c r="AT53" i="4"/>
  <c r="AU53" i="4"/>
  <c r="AP52" i="4"/>
  <c r="AR52" i="4"/>
  <c r="AS52" i="4"/>
  <c r="AT52" i="4"/>
  <c r="AU52" i="4"/>
  <c r="AP51" i="4"/>
  <c r="AR51" i="4"/>
  <c r="AS51" i="4"/>
  <c r="AT51" i="4"/>
  <c r="AU51" i="4"/>
  <c r="AP50" i="4"/>
  <c r="AR50" i="4"/>
  <c r="AS50" i="4"/>
  <c r="AT50" i="4"/>
  <c r="AU50" i="4"/>
  <c r="AP49" i="4"/>
  <c r="AR49" i="4"/>
  <c r="AS49" i="4"/>
  <c r="AT49" i="4"/>
  <c r="AU49" i="4"/>
  <c r="AP48" i="4"/>
  <c r="AR48" i="4"/>
  <c r="AS48" i="4"/>
  <c r="AT48" i="4"/>
  <c r="AU48" i="4"/>
  <c r="AP47" i="4"/>
  <c r="AR47" i="4"/>
  <c r="AS47" i="4"/>
  <c r="AT47" i="4"/>
  <c r="AU47" i="4"/>
  <c r="AP46" i="4"/>
  <c r="AR46" i="4"/>
  <c r="AS46" i="4"/>
  <c r="AT46" i="4"/>
  <c r="AU46" i="4"/>
  <c r="AP45" i="4"/>
  <c r="AR45" i="4"/>
  <c r="AS45" i="4"/>
  <c r="AT45" i="4"/>
  <c r="AU45" i="4"/>
  <c r="T21" i="4"/>
  <c r="T19" i="4"/>
  <c r="T27" i="4"/>
  <c r="T20" i="4"/>
  <c r="T26" i="4"/>
  <c r="T22" i="4"/>
  <c r="P21" i="4"/>
  <c r="P20" i="4"/>
  <c r="C59" i="2"/>
  <c r="D11" i="2"/>
  <c r="C74" i="2"/>
  <c r="C80" i="2"/>
  <c r="D74" i="2"/>
  <c r="D80" i="2"/>
  <c r="G4" i="2"/>
  <c r="C10" i="2"/>
  <c r="E10" i="2"/>
  <c r="F25" i="2"/>
  <c r="C70" i="2"/>
  <c r="C69" i="2"/>
  <c r="C47" i="2"/>
  <c r="D76" i="2"/>
  <c r="C76" i="2"/>
  <c r="C40" i="2"/>
  <c r="C60" i="2"/>
</calcChain>
</file>

<file path=xl/comments1.xml><?xml version="1.0" encoding="utf-8"?>
<comments xmlns="http://schemas.openxmlformats.org/spreadsheetml/2006/main">
  <authors>
    <author>Sean</author>
    <author>Sean Conley</author>
    <author>Alexander Berger</author>
  </authors>
  <commentList>
    <comment ref="F7" authorId="0" shape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shapeId="0">
      <text>
        <r>
          <rPr>
            <sz val="9"/>
            <color indexed="81"/>
            <rFont val="Tahoma"/>
            <family val="2"/>
          </rPr>
          <t>Biomedical research often is not reliable. Enter your expected probability that the developmental impact found by Miguel and Kremer 2004 actually exists.</t>
        </r>
      </text>
    </comment>
    <comment ref="I8" authorId="1" shape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F9" authorId="0" shapeId="0">
      <text>
        <r>
          <rPr>
            <sz val="9"/>
            <color indexed="81"/>
            <rFont val="Tahoma"/>
            <family val="2"/>
          </rPr>
          <t>Miguel and Kremer 2004 found benefits to future income after 2.41 years of treatment, but children are typically dewormed for 10 years. Enter the proportion of those 10 years that you expect are helpful to children's development.</t>
        </r>
      </text>
    </comment>
    <comment ref="C10" authorId="2" shapeId="0">
      <text>
        <r>
          <rPr>
            <sz val="9"/>
            <color indexed="81"/>
            <rFont val="Calibri"/>
            <family val="2"/>
          </rPr>
          <t xml:space="preserve">
This is only applied to the proportion that is invested.</t>
        </r>
      </text>
    </comment>
    <comment ref="F10" authorId="0" shape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relatively few years of increased income are equivalent to a DALY.</t>
        </r>
      </text>
    </comment>
    <comment ref="I10"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11" authorId="0" shape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I11" authorId="1" shape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I14" authorId="0" shapeId="0">
      <text>
        <r>
          <rPr>
            <sz val="9"/>
            <color indexed="81"/>
            <rFont val="Tahoma"/>
            <family val="2"/>
          </rPr>
          <t xml:space="preserve">The long term benefits of deworming likely only accrue to children. Short term health benefits likely impact both children and adults. </t>
        </r>
      </text>
    </comment>
    <comment ref="I15" authorId="0" shapeId="0">
      <text>
        <r>
          <rPr>
            <sz val="9"/>
            <color indexed="81"/>
            <rFont val="Tahoma"/>
            <family val="2"/>
          </rPr>
          <t>The long term benefits of deworming likely only accrue to children. Short term health benefits likely impact both children and adults.</t>
        </r>
      </text>
    </comment>
  </commentList>
</comments>
</file>

<file path=xl/comments2.xml><?xml version="1.0" encoding="utf-8"?>
<comments xmlns="http://schemas.openxmlformats.org/spreadsheetml/2006/main">
  <authors>
    <author>Sean</author>
    <author>Sean Conley</author>
    <author>Alexander Berger</author>
  </authors>
  <commentList>
    <comment ref="F7" authorId="0" shape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shapeId="0">
      <text>
        <r>
          <rPr>
            <sz val="9"/>
            <color indexed="81"/>
            <rFont val="Tahoma"/>
            <family val="2"/>
          </rPr>
          <t>Biomedical research often is not reliable. Enter your expected probability that the developmental impact found by Miguel and Kremer 2004 actually exists.</t>
        </r>
      </text>
    </comment>
    <comment ref="I8" authorId="1" shape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F9" authorId="0" shapeId="0">
      <text>
        <r>
          <rPr>
            <sz val="9"/>
            <color indexed="81"/>
            <rFont val="Tahoma"/>
            <family val="2"/>
          </rPr>
          <t>Miguel and Kremer 2004 found benefits to future income after 2.41 years of treatment, but children are typically dewormed for 10 years. Enter the proportion of those 10 years that you expect are helpful to children's development.</t>
        </r>
      </text>
    </comment>
    <comment ref="C10" authorId="2" shapeId="0">
      <text>
        <r>
          <rPr>
            <sz val="9"/>
            <color indexed="81"/>
            <rFont val="Calibri"/>
            <family val="2"/>
          </rPr>
          <t xml:space="preserve">
This is only applied to the proportion that is invested.</t>
        </r>
      </text>
    </comment>
    <comment ref="F10" authorId="0" shape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relatively few years of increased income are equivalent to a DALY.</t>
        </r>
      </text>
    </comment>
    <comment ref="I10"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11" authorId="0" shape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I11" authorId="1" shape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I14" authorId="0" shapeId="0">
      <text>
        <r>
          <rPr>
            <sz val="9"/>
            <color indexed="81"/>
            <rFont val="Tahoma"/>
            <family val="2"/>
          </rPr>
          <t xml:space="preserve">The long term benefits of deworming likely only accrue to children. Short term health benefits likely impact both children and adults. </t>
        </r>
      </text>
    </comment>
    <comment ref="I15" authorId="0" shapeId="0">
      <text>
        <r>
          <rPr>
            <sz val="9"/>
            <color indexed="81"/>
            <rFont val="Tahoma"/>
            <family val="2"/>
          </rPr>
          <t>The long term benefits of deworming likely only accrue to children. Short term health benefits likely impact both children and adults.</t>
        </r>
      </text>
    </comment>
    <comment ref="P32" authorId="1" shapeId="0">
      <text>
        <r>
          <rPr>
            <sz val="9"/>
            <color indexed="81"/>
            <rFont val="Tahoma"/>
            <family val="2"/>
          </rPr>
          <t>Calculated with increased cost per net, assuming 4 million nets are distributed instead of 1 million, plus $.75 per net for additional AMF reporting requirements for both pre-distribution and post-distribution work</t>
        </r>
      </text>
    </comment>
  </commentList>
</comments>
</file>

<file path=xl/comments3.xml><?xml version="1.0" encoding="utf-8"?>
<comments xmlns="http://schemas.openxmlformats.org/spreadsheetml/2006/main">
  <authors>
    <author>Sean</author>
    <author>Sean Conley</author>
    <author>Alexander Berger</author>
  </authors>
  <commentList>
    <comment ref="F7" authorId="0" shape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shapeId="0">
      <text>
        <r>
          <rPr>
            <sz val="9"/>
            <color indexed="81"/>
            <rFont val="Tahoma"/>
            <family val="2"/>
          </rPr>
          <t>Biomedical research often is not reliable. Enter your expected probability that the developmental impact found by Miguel and Kremer 2004 actually exists.</t>
        </r>
      </text>
    </comment>
    <comment ref="I8" authorId="1" shape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F9" authorId="0" shapeId="0">
      <text>
        <r>
          <rPr>
            <sz val="9"/>
            <color indexed="81"/>
            <rFont val="Tahoma"/>
            <family val="2"/>
          </rPr>
          <t>Miguel and Kremer 2004 found benefits to future income after 2.41 years of treatment, but children are typically dewormed for 10 years. Enter the proportion of those 10 years that you expect are helpful to children's development.</t>
        </r>
      </text>
    </comment>
    <comment ref="C10" authorId="2" shapeId="0">
      <text>
        <r>
          <rPr>
            <sz val="9"/>
            <color indexed="81"/>
            <rFont val="Calibri"/>
            <family val="2"/>
          </rPr>
          <t xml:space="preserve">
This is only applied to the proportion that is invested.</t>
        </r>
      </text>
    </comment>
    <comment ref="F10" authorId="0" shape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relatively few years of increased income are equivalent to a DALY.</t>
        </r>
      </text>
    </comment>
    <comment ref="I10"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11" authorId="0" shape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I11" authorId="1" shape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I14" authorId="0" shapeId="0">
      <text>
        <r>
          <rPr>
            <sz val="9"/>
            <color indexed="81"/>
            <rFont val="Tahoma"/>
            <family val="2"/>
          </rPr>
          <t xml:space="preserve">The long term benefits of deworming likely only accrue to children. Short term health benefits likely impact both children and adults. </t>
        </r>
      </text>
    </comment>
    <comment ref="I15" authorId="0" shapeId="0">
      <text>
        <r>
          <rPr>
            <sz val="9"/>
            <color indexed="81"/>
            <rFont val="Tahoma"/>
            <family val="2"/>
          </rPr>
          <t>The long term benefits of deworming likely only accrue to children. Short term health benefits likely impact both children and adults.</t>
        </r>
      </text>
    </comment>
    <comment ref="P32" authorId="1" shapeId="0">
      <text>
        <r>
          <rPr>
            <sz val="9"/>
            <color indexed="81"/>
            <rFont val="Tahoma"/>
            <family val="2"/>
          </rPr>
          <t>Calculated with increased cost per net, assuming 4 million nets are distributed instead of 1 million, plus $.75 per net for additional AMF reporting requirements for both pre-distribution and post-distribution work</t>
        </r>
      </text>
    </comment>
  </commentList>
</comments>
</file>

<file path=xl/comments4.xml><?xml version="1.0" encoding="utf-8"?>
<comments xmlns="http://schemas.openxmlformats.org/spreadsheetml/2006/main">
  <authors>
    <author>Sean</author>
    <author>Sean Conley</author>
    <author>Alexander Berger</author>
  </authors>
  <commentList>
    <comment ref="F7" authorId="0" shape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shapeId="0">
      <text>
        <r>
          <rPr>
            <sz val="9"/>
            <color indexed="81"/>
            <rFont val="Tahoma"/>
            <family val="2"/>
          </rPr>
          <t>Biomedical research often is not reliable. Enter your expected probability that the developmental impact found by Miguel and Kremer 2004 actually exists.</t>
        </r>
      </text>
    </comment>
    <comment ref="I8" authorId="1" shape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F9" authorId="0" shapeId="0">
      <text>
        <r>
          <rPr>
            <sz val="9"/>
            <color indexed="81"/>
            <rFont val="Tahoma"/>
            <family val="2"/>
          </rPr>
          <t>Miguel and Kremer 2004 found benefits to future income after 2.41 years of treatment, but children are typically dewormed for 10 years. Enter the proportion of those 10 years that you expect are helpful to children's development.</t>
        </r>
      </text>
    </comment>
    <comment ref="C10" authorId="2" shapeId="0">
      <text>
        <r>
          <rPr>
            <b/>
            <sz val="9"/>
            <color indexed="81"/>
            <rFont val="Calibri"/>
            <family val="2"/>
          </rPr>
          <t>Alexander Berger:</t>
        </r>
        <r>
          <rPr>
            <sz val="9"/>
            <color indexed="81"/>
            <rFont val="Calibri"/>
            <family val="2"/>
          </rPr>
          <t xml:space="preserve">
This is only applied to the proportion that is invested.</t>
        </r>
      </text>
    </comment>
    <comment ref="F10" authorId="0" shape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relatively few years of increased income are equivalent to a DALY.</t>
        </r>
      </text>
    </comment>
    <comment ref="I10"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11" authorId="0" shape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I11" authorId="1" shape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I14" authorId="0" shapeId="0">
      <text>
        <r>
          <rPr>
            <sz val="9"/>
            <color indexed="81"/>
            <rFont val="Tahoma"/>
            <family val="2"/>
          </rPr>
          <t xml:space="preserve">The long term benefits of deworming likely only accrue to children. Short term health benefits likely impact both children and adults. </t>
        </r>
      </text>
    </comment>
    <comment ref="I15" authorId="0" shapeId="0">
      <text>
        <r>
          <rPr>
            <sz val="9"/>
            <color indexed="81"/>
            <rFont val="Tahoma"/>
            <family val="2"/>
          </rPr>
          <t>The long term benefits of deworming likely only accrue to children. Short term health benefits likely impact both children and adults.</t>
        </r>
      </text>
    </comment>
  </commentList>
</comments>
</file>

<file path=xl/comments5.xml><?xml version="1.0" encoding="utf-8"?>
<comments xmlns="http://schemas.openxmlformats.org/spreadsheetml/2006/main">
  <authors>
    <author>Sean</author>
    <author>Sean Conley</author>
    <author>Alexander Berger</author>
  </authors>
  <commentList>
    <comment ref="F7" authorId="0" shape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shapeId="0">
      <text>
        <r>
          <rPr>
            <sz val="9"/>
            <color indexed="81"/>
            <rFont val="Tahoma"/>
            <family val="2"/>
          </rPr>
          <t>Biomedical research often is not reliable. Enter your expected probability that the developmental impact found by Miguel and Kremer 2004 actually exists.</t>
        </r>
      </text>
    </comment>
    <comment ref="I8" authorId="1" shape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F9" authorId="0" shapeId="0">
      <text>
        <r>
          <rPr>
            <sz val="9"/>
            <color indexed="81"/>
            <rFont val="Tahoma"/>
            <family val="2"/>
          </rPr>
          <t>Miguel and Kremer 2004 found benefits to future income after 2.41 years of treatment, but children are typically dewormed for 10 years. Enter the proportion of those 10 years that you expect are helpful to children's development.</t>
        </r>
      </text>
    </comment>
    <comment ref="C10" authorId="2" shapeId="0">
      <text>
        <r>
          <rPr>
            <b/>
            <sz val="9"/>
            <color indexed="81"/>
            <rFont val="Calibri"/>
            <family val="2"/>
          </rPr>
          <t>Alexander Berger:</t>
        </r>
        <r>
          <rPr>
            <sz val="9"/>
            <color indexed="81"/>
            <rFont val="Calibri"/>
            <family val="2"/>
          </rPr>
          <t xml:space="preserve">
This is only applied to the proportion that is invested.</t>
        </r>
      </text>
    </comment>
    <comment ref="F10" authorId="0" shape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11" authorId="0" shape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are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I11" authorId="1" shape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I14" authorId="0" shapeId="0">
      <text>
        <r>
          <rPr>
            <sz val="9"/>
            <color indexed="81"/>
            <rFont val="Tahoma"/>
            <family val="2"/>
          </rPr>
          <t xml:space="preserve">The long term benefits of deworming likely only accrue to children. Short term health benefits likely impact both children and adults. </t>
        </r>
      </text>
    </comment>
    <comment ref="I15" authorId="0" shapeId="0">
      <text>
        <r>
          <rPr>
            <sz val="9"/>
            <color indexed="81"/>
            <rFont val="Tahoma"/>
            <family val="2"/>
          </rPr>
          <t>The long term benefits of deworming likely only accrue to children. Short term health benefits likely impact both children and adults.</t>
        </r>
      </text>
    </comment>
  </commentList>
</comments>
</file>

<file path=xl/comments6.xml><?xml version="1.0" encoding="utf-8"?>
<comments xmlns="http://schemas.openxmlformats.org/spreadsheetml/2006/main">
  <authors>
    <author>Sean</author>
    <author>Sean Conley</author>
    <author>Alexander Berger</author>
  </authors>
  <commentList>
    <comment ref="F7" authorId="0" shape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shapeId="0">
      <text>
        <r>
          <rPr>
            <sz val="9"/>
            <color indexed="81"/>
            <rFont val="Tahoma"/>
            <family val="2"/>
          </rPr>
          <t>Biomedical research often is not reliable. Enter your expected probability that the developmental impact found by Miguel and Kremer 2004 actually exists.</t>
        </r>
      </text>
    </comment>
    <comment ref="I8" authorId="1" shape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F9" authorId="0" shapeId="0">
      <text>
        <r>
          <rPr>
            <sz val="9"/>
            <color indexed="81"/>
            <rFont val="Tahoma"/>
            <family val="2"/>
          </rPr>
          <t>Miguel and Kremer 2004 found benefits to future income after 2.41 years of treatment, but children are typically dewormed for 10 years. Enter the proportion of those 10 years that you expect are helpful to children's development.</t>
        </r>
      </text>
    </comment>
    <comment ref="C10" authorId="2" shapeId="0">
      <text>
        <r>
          <rPr>
            <b/>
            <sz val="9"/>
            <color indexed="81"/>
            <rFont val="Calibri"/>
            <family val="2"/>
          </rPr>
          <t>Alexander Berger:</t>
        </r>
        <r>
          <rPr>
            <sz val="9"/>
            <color indexed="81"/>
            <rFont val="Calibri"/>
            <family val="2"/>
          </rPr>
          <t xml:space="preserve">
This is only applied to the proportion that is invested.</t>
        </r>
      </text>
    </comment>
    <comment ref="F10" authorId="0" shapeId="0">
      <text>
        <r>
          <rPr>
            <sz val="9"/>
            <color indexed="81"/>
            <rFont val="Tahoma"/>
            <family val="2"/>
          </rPr>
          <t>How much are the developmental benefits of deworming (approximately a 25% increase in lifetime income) worth, relative to saving a life? One way to think about this figure is: one life saved is as good as how many people gaining the development benefits from deworming?
A high value for this column indicates a high value placed on income relative to DALYs/lives, which should correspond to a low value placed in the cell below, as putting a high value on income suggests that not relatively few years of increased income are equivalent to a DALY.</t>
        </r>
      </text>
    </comment>
    <comment ref="I10"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11" authorId="0" shape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is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I11" authorId="1" shape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I14" authorId="0" shapeId="0">
      <text>
        <r>
          <rPr>
            <sz val="9"/>
            <color indexed="81"/>
            <rFont val="Tahoma"/>
            <family val="2"/>
          </rPr>
          <t xml:space="preserve">The long term benefits of deworming likely only accrue to children. Short term health benefits likely impact both children and adults. </t>
        </r>
      </text>
    </comment>
    <comment ref="I15" authorId="0" shapeId="0">
      <text>
        <r>
          <rPr>
            <sz val="9"/>
            <color indexed="81"/>
            <rFont val="Tahoma"/>
            <family val="2"/>
          </rPr>
          <t>The long term benefits of deworming likely only accrue to children. Short term health benefits likely impact both children and adults.</t>
        </r>
      </text>
    </comment>
  </commentList>
</comments>
</file>

<file path=xl/comments7.xml><?xml version="1.0" encoding="utf-8"?>
<comments xmlns="http://schemas.openxmlformats.org/spreadsheetml/2006/main">
  <authors>
    <author>Sean</author>
    <author>Sean Conley</author>
    <author>Alexander Berger</author>
  </authors>
  <commentList>
    <comment ref="F7" authorId="0" shapeId="0">
      <text>
        <r>
          <rPr>
            <sz val="9"/>
            <color indexed="81"/>
            <rFont val="Tahoma"/>
            <family val="2"/>
          </rPr>
          <t>Miguel and Kremer 2004 found benefits to future income for children who received deworming, but there was a substantial increase in the prevalence of worms between the first and second year, likely due to El Nino. Thus, the study may suffer from external validity problems - in more typical conditions, worm prevalence may be lower, and so the effect won't be as large as Miguel and Kremer 2004 found. Enter the value you find most appropriate with which to discount this difference (i.e. the difference between estimated effects and what they would have been had worm prevalence not been elevated in the second year).</t>
        </r>
      </text>
    </comment>
    <comment ref="I7"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F8" authorId="0" shapeId="0">
      <text>
        <r>
          <rPr>
            <sz val="9"/>
            <color indexed="81"/>
            <rFont val="Tahoma"/>
            <family val="2"/>
          </rPr>
          <t>Biomedical research often is not reliable. Enter your expected probability that the developmental impact found by Miguel and Kremer 2004 actually exists.</t>
        </r>
      </text>
    </comment>
    <comment ref="I8" authorId="1" shapeId="0">
      <text>
        <r>
          <rPr>
            <sz val="9"/>
            <color indexed="81"/>
            <rFont val="Tahoma"/>
            <family val="2"/>
          </rPr>
          <t>Deworm the World may "leverage" donations by increasing the amount that governments spend on deworming. Enter the appropriate value for the extent to which you expect this to happen. 100% means that no leverage happens (i.e. that DtW funds are responsible for the same proportion of total impact as total funding), numbers above 100% assume leverage occurs, and numbers below 100% imply that leverage is working in reverse and Deworm the World is spending some money the government would have spent anyway.</t>
        </r>
      </text>
    </comment>
    <comment ref="F9" authorId="0" shapeId="0">
      <text>
        <r>
          <rPr>
            <sz val="9"/>
            <color indexed="81"/>
            <rFont val="Tahoma"/>
            <family val="2"/>
          </rPr>
          <t>Miguel and Kremer 2004 found benefits to future income after 2.41 years of treatment, but children are typically dewormed for 10 years. Enter the proportion of those 10 years that you expect are helpful to children's development.</t>
        </r>
      </text>
    </comment>
    <comment ref="C10" authorId="2" shapeId="0">
      <text>
        <r>
          <rPr>
            <b/>
            <sz val="9"/>
            <color indexed="81"/>
            <rFont val="Calibri"/>
            <family val="2"/>
          </rPr>
          <t>Alexander Berger:</t>
        </r>
        <r>
          <rPr>
            <sz val="9"/>
            <color indexed="81"/>
            <rFont val="Calibri"/>
            <family val="2"/>
          </rPr>
          <t xml:space="preserve">
This is only applied to the proportion that is invested.</t>
        </r>
      </text>
    </comment>
    <comment ref="F10" authorId="0" shapeId="0">
      <text>
        <r>
          <rPr>
            <sz val="9"/>
            <color indexed="81"/>
            <rFont val="Tahoma"/>
            <family val="2"/>
          </rPr>
          <t>Deworming has short term and long term benefits. We use this value to convert the short term health benefits into financial terms, by multiplying it by the value of the short term health benefits in DALY terms.
Increasing ln(income) by one unit roughly doubles income, so one way to think about this number is: "how many years of roughly doubling one's income is equivalent to an extra healthy year of life (one DALY)?"
A high value for this column indicates a low value placed on income relative to DALYs/lives, so should correspond to a low value in the cell above, because putting a low value on income suggests that the income-based benefits of deworming are of relatively low value compared to DALYs/lives.</t>
        </r>
      </text>
    </comment>
    <comment ref="I10" authorId="0" shapeId="0">
      <text>
        <r>
          <rPr>
            <sz val="9"/>
            <color indexed="81"/>
            <rFont val="Tahoma"/>
            <family val="2"/>
          </rPr>
          <t>Adjustment for the possibility that worm prevalence in the treated area is less than in the area where Miguel and Kremer 2004 found benefits from deworming (in the first year, separate from any El Nino effect).</t>
        </r>
      </text>
    </comment>
    <comment ref="I11" authorId="1" shapeId="0">
      <text>
        <r>
          <rPr>
            <sz val="9"/>
            <color indexed="81"/>
            <rFont val="Tahoma"/>
            <family val="2"/>
          </rPr>
          <t>SCI may "leverage" donations by increasing the amount that governments spend on deworming. Enter the appropriate value for the extent to which you expect this to happen. 100% means that no leverage happens (i.e. that SCI funds are responsible for the same proportion of total impact as total funding), numbers above 100% assume leverage occurs, and numbers below 100% imply that leverage is working in reverse and SCI is spending some money the government would have spent anyway.</t>
        </r>
      </text>
    </comment>
    <comment ref="I14" authorId="0" shapeId="0">
      <text>
        <r>
          <rPr>
            <sz val="9"/>
            <color indexed="81"/>
            <rFont val="Tahoma"/>
            <family val="2"/>
          </rPr>
          <t xml:space="preserve">The long term benefits of deworming likely only accrue to children. Short term health benefits likely impact both children and adults. </t>
        </r>
      </text>
    </comment>
    <comment ref="I15" authorId="0" shapeId="0">
      <text>
        <r>
          <rPr>
            <sz val="9"/>
            <color indexed="81"/>
            <rFont val="Tahoma"/>
            <family val="2"/>
          </rPr>
          <t>The long term benefits of deworming likely only accrue to children. Short term health benefits likely impact both children and adults.</t>
        </r>
      </text>
    </comment>
  </commentList>
</comments>
</file>

<file path=xl/sharedStrings.xml><?xml version="1.0" encoding="utf-8"?>
<sst xmlns="http://schemas.openxmlformats.org/spreadsheetml/2006/main" count="920" uniqueCount="265">
  <si>
    <t>Discount rate</t>
  </si>
  <si>
    <t>Duration of benefits of cash transfers (years)</t>
  </si>
  <si>
    <t>Short term health benefits of deworming (DALYs per person treated)</t>
  </si>
  <si>
    <t>ROI, cash transfers</t>
  </si>
  <si>
    <t>External validity of deworming research</t>
  </si>
  <si>
    <t>% of transfers invested</t>
  </si>
  <si>
    <t>Replicability adjustment for  deworming</t>
  </si>
  <si>
    <r>
      <t xml:space="preserve">Cost per person dewormed - </t>
    </r>
    <r>
      <rPr>
        <b/>
        <i/>
        <sz val="8"/>
        <color indexed="8"/>
        <rFont val="Calibri"/>
        <family val="2"/>
      </rPr>
      <t>SCI</t>
    </r>
  </si>
  <si>
    <r>
      <t xml:space="preserve">Prevalence/ intensity adjustment - </t>
    </r>
    <r>
      <rPr>
        <b/>
        <i/>
        <sz val="8"/>
        <color indexed="8"/>
        <rFont val="Calibri"/>
        <family val="2"/>
      </rPr>
      <t>DtW</t>
    </r>
  </si>
  <si>
    <r>
      <t xml:space="preserve">Prevalence/ intensity adjustment - </t>
    </r>
    <r>
      <rPr>
        <b/>
        <i/>
        <sz val="8"/>
        <color indexed="8"/>
        <rFont val="Calibri"/>
        <family val="2"/>
      </rPr>
      <t>SCI</t>
    </r>
  </si>
  <si>
    <r>
      <t xml:space="preserve">Proportion of deworming going to children - </t>
    </r>
    <r>
      <rPr>
        <b/>
        <i/>
        <sz val="8"/>
        <color indexed="8"/>
        <rFont val="Calibri"/>
        <family val="2"/>
      </rPr>
      <t xml:space="preserve"> SCI</t>
    </r>
  </si>
  <si>
    <r>
      <t xml:space="preserve">Proportion of deworming going to children - </t>
    </r>
    <r>
      <rPr>
        <b/>
        <i/>
        <sz val="8"/>
        <color indexed="8"/>
        <rFont val="Calibri"/>
        <family val="2"/>
      </rPr>
      <t xml:space="preserve"> DtW</t>
    </r>
  </si>
  <si>
    <t>General</t>
  </si>
  <si>
    <t>Deworming - general</t>
  </si>
  <si>
    <t>Cash transfers</t>
  </si>
  <si>
    <t>Proportion of dewormed children that end up working for wages</t>
  </si>
  <si>
    <t>Years of deworming treatment in Miguel and Kremer 2004</t>
  </si>
  <si>
    <t>Size of transfer</t>
  </si>
  <si>
    <t>Size of transfer per person</t>
  </si>
  <si>
    <t>Transfers as a percentage of total cost</t>
  </si>
  <si>
    <t>Values:</t>
  </si>
  <si>
    <t>Source:</t>
  </si>
  <si>
    <t>http://www.givewell.org/node/2197#Whatdoyougetforyourdollar</t>
  </si>
  <si>
    <t>Baird et al 2012</t>
  </si>
  <si>
    <t>http://www.givewell.org/node/2202#Grantstructure</t>
  </si>
  <si>
    <t>http://www.givewell.org/node/2202#Expensestodate</t>
  </si>
  <si>
    <t>Treatment effect of deworming on Ln(total labor earnings)</t>
  </si>
  <si>
    <t>Cost per person-year of protection for under 14's</t>
  </si>
  <si>
    <t xml:space="preserve">Baseline annual consumption per capita </t>
  </si>
  <si>
    <t>Average family size of cash transfer recipients</t>
  </si>
  <si>
    <r>
      <t xml:space="preserve">Cost per person dewormed - </t>
    </r>
    <r>
      <rPr>
        <b/>
        <i/>
        <sz val="8"/>
        <color indexed="8"/>
        <rFont val="Calibri"/>
        <family val="2"/>
      </rPr>
      <t>DtW</t>
    </r>
  </si>
  <si>
    <t>Fixed assumptions</t>
  </si>
  <si>
    <t>Benefit of deworming on one year's income (discounted back 10 years because of delay between deworming and working for income)</t>
  </si>
  <si>
    <t>Present value of the sum of the lifetime benefits per worker  (in terms of Ln(income))</t>
  </si>
  <si>
    <t>Sum of the long term benefits of deworming per year of treatment (in terms of Ln(income))</t>
  </si>
  <si>
    <t>Short term health benefits of deworming in terms of Ln(income)</t>
  </si>
  <si>
    <t>Adjusted per person total benefits (Ln(income))</t>
  </si>
  <si>
    <t>SCI</t>
  </si>
  <si>
    <t>DtW</t>
  </si>
  <si>
    <t>Proportional increase in consumption per dollar</t>
  </si>
  <si>
    <t>Increase in current consumption from spending the transfer (Ln(income))</t>
  </si>
  <si>
    <t>Present value of net increase in current and future consumption</t>
  </si>
  <si>
    <t>The cost of saving a life through bednets buys you this many person-years of increasing ln(income) by 1:</t>
  </si>
  <si>
    <t>Bednets</t>
  </si>
  <si>
    <t>DTW</t>
  </si>
  <si>
    <t>If and only if you prefer saving a life to increasing ln(income) by 1 unit for this many people for one year, you prefer ITN distribution to SCI.</t>
  </si>
  <si>
    <t>If and only if you prefer saving a life to increasing ln(income) by 1 unit for this many people for one year, you prefer ITN distribution to DTW.</t>
  </si>
  <si>
    <t>Deworming (charity specific)</t>
  </si>
  <si>
    <t>DtW is</t>
  </si>
  <si>
    <t>times as cost effective as cash transfers</t>
  </si>
  <si>
    <t>SCI is</t>
  </si>
  <si>
    <t>Deworm the World</t>
  </si>
  <si>
    <t>Schistosomiasisis Control Initiative:</t>
  </si>
  <si>
    <t>Deworm the World:</t>
  </si>
  <si>
    <t>Comparison to ITNs:</t>
  </si>
  <si>
    <t>Calculations:</t>
  </si>
  <si>
    <t>Conclusions:</t>
  </si>
  <si>
    <t>Inputs:</t>
  </si>
  <si>
    <t xml:space="preserve">Input values here: </t>
  </si>
  <si>
    <t>1. Calculate the long term, short term, and total benefits of deworming:</t>
  </si>
  <si>
    <t>Dollars of benefit per dollar spent, cash</t>
  </si>
  <si>
    <t>2. Calculate the benefit of DtW and SCI, adjusted for local prevalence, redudant treatment,  and the lack of long term benefits for adults:</t>
  </si>
  <si>
    <t>Notes</t>
  </si>
  <si>
    <t>Cash</t>
  </si>
  <si>
    <t>ROI of cash transfers</t>
  </si>
  <si>
    <t>Shared</t>
  </si>
  <si>
    <t>Discount Rate</t>
  </si>
  <si>
    <t>Arbitrary low assumption</t>
  </si>
  <si>
    <t>Kenyan government discount rate calculated by Baird et al 2012</t>
  </si>
  <si>
    <t>External validity adjustment for deworming research</t>
  </si>
  <si>
    <t>http://www.givewell.org/files/DWDA%202009/Interventions/Deworming/Miguel%20Kremer%20Worms%20-%20Identifying%20Impacts%20on%20Education%20and%20Health%20in%20the%20Presence%20of%20Treatment%20Externalities.pdf</t>
  </si>
  <si>
    <t>Proportion of child-years that are as helpful (in terms of developmental effects) as the specific years in the study  for deworming</t>
  </si>
  <si>
    <t>SCI-specific</t>
  </si>
  <si>
    <t>Cost per person</t>
  </si>
  <si>
    <t>Conservative upper bound</t>
  </si>
  <si>
    <t>Best guess</t>
  </si>
  <si>
    <t>Aggressive lower bound</t>
  </si>
  <si>
    <t>Proportion of deworming going to children</t>
  </si>
  <si>
    <t>Best guess based on discussions with SCI</t>
  </si>
  <si>
    <t>Prevalence/intensity adjustment</t>
  </si>
  <si>
    <t>DtW-specific</t>
  </si>
  <si>
    <t>Adjusting based on prevalence of any infections in DtW's Bihar program, compared with year 1 of M&amp;K 2004, using a basic ratio; see "ALB analysis.html" for the data</t>
  </si>
  <si>
    <t>Deworming</t>
  </si>
  <si>
    <t>Duration of benefits in years</t>
  </si>
  <si>
    <t>http://www.givewell.org/international/top-charities/give-directly</t>
  </si>
  <si>
    <t>Average family size</t>
  </si>
  <si>
    <t>Baseline annual consumption per capita, USD</t>
  </si>
  <si>
    <t>Cost per death averted, total cost, baseline scenario</t>
  </si>
  <si>
    <t>Cost per person-year of protection: under-14's only, total cost, baseline scenario</t>
  </si>
  <si>
    <t>Person-years of protection for children under 14; Likely to have similar benefits to deworming</t>
  </si>
  <si>
    <t>Cash revised</t>
  </si>
  <si>
    <t>http://web.mit.edu/joha/www/publications/Haushofer_Shapiro_Policy_Brief_UCT_2013.10.22.pdf</t>
  </si>
  <si>
    <t>Large transfer size, USD</t>
  </si>
  <si>
    <t>Small transfer size, USD</t>
  </si>
  <si>
    <t>PPP multiplier</t>
  </si>
  <si>
    <t>Large transfer size population (HH)</t>
  </si>
  <si>
    <t>Small transfer population (HH)</t>
  </si>
  <si>
    <t>Mean transfer, USD</t>
  </si>
  <si>
    <t>Mean transfer, USD PPP</t>
  </si>
  <si>
    <t>Roof cost, USD PPP</t>
  </si>
  <si>
    <t>Control group per capita monthly consumption, USD</t>
  </si>
  <si>
    <t>Control group per capita annual consumption, USD</t>
  </si>
  <si>
    <t>Min</t>
  </si>
  <si>
    <t>Max</t>
  </si>
  <si>
    <t>http://www.givewell.org/international/technical/programs/cash-transfers#Whatreturnoninvestmentdocashtransferrecipientsearn</t>
  </si>
  <si>
    <t>http://www.givewell.org/node/2218#Moredetailontwostudiesoflargeunconditionaltransfers</t>
  </si>
  <si>
    <t>Gertler, Martinez, and Rubio-Codina (2012)</t>
  </si>
  <si>
    <t>de Mel, McKenzie, and Woodruff </t>
  </si>
  <si>
    <t>Fafchamps et al. (2011)</t>
  </si>
  <si>
    <t>ROI was not explicitly estimated, but likely would have been statistically indistinguishable from 0</t>
  </si>
  <si>
    <t>McKenzie and Woodruff 2008</t>
  </si>
  <si>
    <t>Blattman, Fiala, and Martinez 2013</t>
  </si>
  <si>
    <t>Blattman et al 2013</t>
  </si>
  <si>
    <t>Preferred estimate</t>
  </si>
  <si>
    <t>Possibilities (Alexander of GiveWell's best guess listed first)</t>
  </si>
  <si>
    <t>Percentage of transfers invested</t>
  </si>
  <si>
    <t>http://www.givewell.org/files/DWDA%202009/Interventions/Deworming/MK%20Reanalysis/KLPS-Labor_2012-08-05.pdf</t>
  </si>
  <si>
    <t>Miguel and Kremer 2004</t>
  </si>
  <si>
    <t>Source/notes (see sheet "Sources referenced" for links to sources)</t>
  </si>
  <si>
    <t>Assumes that the magnitude of the results found by Miguel and Kremer 2004 can be expected in other locations</t>
  </si>
  <si>
    <t>Assumes that SCI deworms each child for 10 years, but that only 2.41 (# years in study) are needed to realize benefits</t>
  </si>
  <si>
    <t>Assumes that every year of deworming is as beneficial as each year in the study</t>
  </si>
  <si>
    <t>http://www.plosmedicine.org/article/info:doi/10.1371/journal.pmed.0020124</t>
  </si>
  <si>
    <t>Ioannidis 2005, "Why Most Published Research Findings Are False"</t>
  </si>
  <si>
    <t>Deworm the World's program is targeted entirely at children</t>
  </si>
  <si>
    <t>ALB analysis.html</t>
  </si>
  <si>
    <r>
      <t xml:space="preserve">Proportion of work not already taken care of by LF treatment - </t>
    </r>
    <r>
      <rPr>
        <b/>
        <i/>
        <sz val="8"/>
        <color theme="1"/>
        <rFont val="Calibri"/>
        <family val="2"/>
        <scheme val="minor"/>
      </rPr>
      <t>DtW</t>
    </r>
  </si>
  <si>
    <t>Proportion of work not already taken care of by LF treatment - DtW</t>
  </si>
  <si>
    <t>Accounts for the fact that in some places in which DtW works, treatment for Lymphatic Filariasis, which uses similar drugs, may render DtW's work unnecessary</t>
  </si>
  <si>
    <t>Years of treatment assigned in the Miguel and Kremer 2004 study</t>
  </si>
  <si>
    <t>Baird et al 2012 - Assumes that in general, the same proportion of children end up working for wages as in the study</t>
  </si>
  <si>
    <r>
      <t xml:space="preserve">Treatment effect of deworming on </t>
    </r>
    <r>
      <rPr>
        <sz val="11"/>
        <color indexed="8"/>
        <rFont val="Calibri"/>
        <family val="2"/>
        <scheme val="minor"/>
      </rPr>
      <t>Ln(Total labor earnings), monthly</t>
    </r>
  </si>
  <si>
    <t>Taken from Haushofer and Shapiro study (see cell C66)</t>
  </si>
  <si>
    <t>Derived using the fact that the authors equate 1085 USD with 1,525 PPP</t>
  </si>
  <si>
    <t>Control group household monthly consumption, USD PPP</t>
  </si>
  <si>
    <t>Control group household monthly consumption, USD</t>
  </si>
  <si>
    <t>Long-term ROI of cash transfers - evidence from randomized controlled trials</t>
  </si>
  <si>
    <t>For links to these RCTs of cash transfers, see:</t>
  </si>
  <si>
    <t>and:</t>
  </si>
  <si>
    <t>Combines certain of the studies (see formula in cell)</t>
  </si>
  <si>
    <t>These results have been divided by two in both cases to account for the fact that only male business owners experienced benefits. Monthly result multiplied by 12.</t>
  </si>
  <si>
    <t>High attrition, some issues with identification, and limited sample (including only men). Monthly result multiplied by 12.</t>
  </si>
  <si>
    <t>Same as deworming</t>
  </si>
  <si>
    <t>GiveDirectly's estimate of the lifespan of a roof (http://blog.givewell.org/2012/12/19/cost-effectiveness-of-nets-vs-deworming-vs-cash-transfers/)</t>
  </si>
  <si>
    <t>Low end estimate</t>
  </si>
  <si>
    <t>Duration of long term benefits of deworming (years)</t>
  </si>
  <si>
    <t>Duration of long term benefits in years</t>
  </si>
  <si>
    <t>From "Cost Effectiveness of LLIN Distribution"</t>
  </si>
  <si>
    <t>"Cost Effectiveness of LLIN Distribution"</t>
  </si>
  <si>
    <t>DCP2 Spreadsheet</t>
  </si>
  <si>
    <t>DCP2 spreadsheet, "Average" of scenarios, health impacts: % of people impacted times disability weight</t>
  </si>
  <si>
    <t>Same as Possibility 1 but 3% discount rate</t>
  </si>
  <si>
    <t>Same as Possibility 1 but 0% discount rate</t>
  </si>
  <si>
    <t>http://www.givewell.org/files/DWDA%202009/Interventions/Deworming/Cost-effectiveness%20for%20deworming.xls</t>
  </si>
  <si>
    <t>Proportion of work not already taken care of by LF treatment - SCI</t>
  </si>
  <si>
    <t>This adjustment is more important for DtW, but there is some possibility of SCI's work overlapping with existing LF treatment</t>
  </si>
  <si>
    <t>Year</t>
  </si>
  <si>
    <t>Initial balance</t>
  </si>
  <si>
    <t>Cash flow from initial spending</t>
  </si>
  <si>
    <t>Cash flow from investment return</t>
  </si>
  <si>
    <t>End of year balance</t>
  </si>
  <si>
    <t>Total annual additional income</t>
  </si>
  <si>
    <t>Total annual income in ln terms</t>
  </si>
  <si>
    <t>"Cost Effectiveness of LLIN Distribution" spreadsheet</t>
  </si>
  <si>
    <t>Sum of benefits from year 1 onward</t>
  </si>
  <si>
    <t>Net Cost spreadsheet</t>
  </si>
  <si>
    <t>Ratio of deworming benefits per dollar to developmental benefits of ITNs per dollar (upper bound on how much more cost-effective the deworming charity could be)</t>
  </si>
  <si>
    <t>Best guess; based on general returns to investment</t>
  </si>
  <si>
    <t>Used in Worms at Work spreadsheet</t>
  </si>
  <si>
    <t>Adjusting for the fact that worm prevalence was much higher in the area of study in year 2 of Miguel and Kremer 2004 than in year 1 (likely from El Nino effects)</t>
  </si>
  <si>
    <t>Adjusting based on prevalence of any moderate-heavy helminth infection from Miguel and Kremer 2004 using an odds-ratio form; see http://www.givewell.org/international/technical/programs/deworming/reanalysis#Externalvalidity. The numbers used in the equation in the cell are .37 (the initial rate of infection of the treatment group, p. 168) and .66 (the rate of .52 that the control group had in year 2, pg 173, plus .14 to get the "true" value of what prevalence would have been, since the control group had a .14 drop in prevalence due to externalities of treatment (see Miguel and Kremer Deworming DALY calcuation, "Effect on Pupils in Untreated Schools"))</t>
  </si>
  <si>
    <t xml:space="preserve">Adjusting based on prevalence of moderate-heavy schistosomiasis infections from MK 2004 using an odds-ratio form; see http://www.givewell.org/international/technical/programs/deworming/reanalysis#Externalvalidity. The numbers in the formula in the cell are .07 (schistosomiasis prevalence pre-treatment, from pg 168), and .4, the "true" rate of infection without treatment, calculated as .18 (control group's prevalence after the treatment) plus .22, the reduction the control group experienced due to externalities from the treatment group (see Miguel and Kremer Deworming DALY calcuation, "Effect on Pupils in Untreated Schools"). </t>
  </si>
  <si>
    <t>Lower income value per DALY</t>
  </si>
  <si>
    <t>Parameters (can be adjusted, or use suggested value)</t>
  </si>
  <si>
    <t>Use dropdown menus to select values, or input your own. See "Parameters" sheet for explanation of possible values.</t>
  </si>
  <si>
    <t>Conservative - assumes negative return after discounting</t>
  </si>
  <si>
    <t>Reasonable high end estimate, based roughly on roof ROI</t>
  </si>
  <si>
    <t>Reasonable lower end estimate; not maximally conservative</t>
  </si>
  <si>
    <t>Best guess based on balancing self reported data on spending from Give Directly follow-up suerveys (http://www.givewell.org/node/2202#Datafromfollowupsurveys) in which investments in buildings, land, livestock, and businesses typically account for ~70% of spending with the RCT results which have investments as $463.33 (USD PPP) on a transfer of $1,525 USDPPP (i.e. about 1/3 of the total: http://web.mit.edu/joha/www/publications/Haushofer_Shapiro_UCT_Online_Appendix_2013.11.15.pdf)</t>
  </si>
  <si>
    <t>Rough midpoint</t>
  </si>
  <si>
    <t>Short term health benefits, in DALY terms</t>
  </si>
  <si>
    <t>1 DALY is equivalent to increasing ln(income) for one year by this many units:</t>
  </si>
  <si>
    <t>Replicability adjustment (applies to deworming but not cash)</t>
  </si>
  <si>
    <t>Lower end of Ioannidis 2005's theoretical replicability (Table 4 in http://www.plosmedicine.org/article/info:doi/10.1371/journal.pmed.0020124): "Underpowered but well-performed Phase I/II RCT"</t>
  </si>
  <si>
    <t>High end of Ioannidis 2005's theoretical replicability (Table 4 in http://www.plosmedicine.org/article/info:doi/10.1371/journal.pmed.0020124): "Adequately powered RCT with little bias and 1:1 pre-study odds"</t>
  </si>
  <si>
    <t>Arbitrary choice, meant to balance the possibility that there is an offsetting effect with the possibility of increasing marginal returns and the relative lack of evidence that this is a problem</t>
  </si>
  <si>
    <t>Increased asset value, large transfer, PPP</t>
  </si>
  <si>
    <t>Increased monthly consumption, large transfer, PPP</t>
  </si>
  <si>
    <t>http://web.mit.edu/joha/www/publications/Haushofer_Shapiro_UCT_Online_Appendix_2013.11.15.pdf</t>
  </si>
  <si>
    <t>http://web.mit.edu/joha/www/publications/haushofer_shapiro_uct_2013.11.16.pdf</t>
  </si>
  <si>
    <t>Estimated roof IRR, assuming 20 year lifetime</t>
  </si>
  <si>
    <t>Simple roof IRR, assuming infinite lifetime</t>
  </si>
  <si>
    <t>Calculation</t>
  </si>
  <si>
    <t>Reported roof ROI</t>
  </si>
  <si>
    <r>
      <rPr>
        <sz val="11"/>
        <rFont val="Calibri"/>
        <family val="2"/>
        <scheme val="minor"/>
      </rPr>
      <t xml:space="preserve">Rough estimate from David Barry: "the value of a statistical life in high-income countries is measured in the millions of dollars; call it 90 times the average income. I will therefore value statistical lives in low-income countries at about 90 times the average income. An actual life saved by malaria bednets gives the child, on average, about another 50 years of life; 50 years discounted gives something like 30 years; a DALY is therefore worth something like 90/30 = 3 times an average income." see </t>
    </r>
    <r>
      <rPr>
        <u/>
        <sz val="11"/>
        <color theme="10"/>
        <rFont val="Calibri"/>
        <family val="2"/>
        <scheme val="minor"/>
      </rPr>
      <t>http://blog.givewell.org/2013/01/23/guest-post-from-david-barry-about-deworming-cost-effectiveness/ ;  this is also close to our previously calculated value</t>
    </r>
  </si>
  <si>
    <t>Based on the idea that research findings are often not replicable</t>
  </si>
  <si>
    <t>Moderately conservative</t>
  </si>
  <si>
    <t>Moderately aggressive</t>
  </si>
  <si>
    <t>Discounted to the present</t>
  </si>
  <si>
    <t>Aggressive; average of lower and upper bounds from RCTs (see below on this sheet)</t>
  </si>
  <si>
    <t>Best guest, adjusted slightly downward from the roof ROI calculation (see below on this sheet)</t>
  </si>
  <si>
    <t>Name</t>
  </si>
  <si>
    <t>Alexander</t>
  </si>
  <si>
    <t>I21</t>
  </si>
  <si>
    <t>DALYs per life</t>
  </si>
  <si>
    <t>Lives saved per $1000 - excluding minor health benefits</t>
  </si>
  <si>
    <t>Lives saved per $1000 - minor health benefits</t>
  </si>
  <si>
    <t>Lives saved per $1000 - total</t>
  </si>
  <si>
    <t>Relative value of developmental benefits to saving a life</t>
  </si>
  <si>
    <t>% of years of childhood in which deworming is helpful for development</t>
  </si>
  <si>
    <t xml:space="preserve">Cost per life saved for bednets </t>
  </si>
  <si>
    <t>3. Calculate equivalent lives saved by deworming:</t>
  </si>
  <si>
    <t>4. Calculate the benefits of cash transfers:</t>
  </si>
  <si>
    <t>Present value of the sum of future benefits from cash transfers (ln income)</t>
  </si>
  <si>
    <t>Used in DCP2 spreadsheet, considers a permanent 25% increase in income (the developmental gains from deworming) for ~40 people starting in adulthood to be roughly as valuable as saving a life of a young person</t>
  </si>
  <si>
    <t>Lopez et al. 2006</t>
  </si>
  <si>
    <t>Baird et al. 2012</t>
  </si>
  <si>
    <t>http://www.givewell.org/files/DWDA%202009/Interventions/Global%20Burden%20of%20Disease%20and%20Risk%20Factors.pdf</t>
  </si>
  <si>
    <t>Cost per equivalent life saved</t>
  </si>
  <si>
    <t>From Lopez et al. 2006, Table 5.1 pg 402. This number is the average of male and female life expectancy at age 5, using 3% discounting and standard age weights (valuinge years in the middle of the life cycle more highly).</t>
  </si>
  <si>
    <t>1 DALY is equivalent to increasing ln(income) by one unit for how many years:</t>
  </si>
  <si>
    <t>I22</t>
  </si>
  <si>
    <t>I23</t>
  </si>
  <si>
    <t>I24</t>
  </si>
  <si>
    <t>G26</t>
  </si>
  <si>
    <t>G27</t>
  </si>
  <si>
    <t>___ times as cost effective as cash transfers</t>
  </si>
  <si>
    <t>I29</t>
  </si>
  <si>
    <t>I30</t>
  </si>
  <si>
    <t>Adjusting based on prevalence of moderate/heavy infections (according to WHO standards) in DtW's Bihar program, compared with year 1 of M&amp;K 2004, using an odds ratio form to account for the fact that differences in intensity are more extreme than differences in prevalence; see "ALB analysis.html" for the data. Dividing by 2 to account for the possibility that schisto and hookworm drive the effect.</t>
  </si>
  <si>
    <t>Arbitrary low assumption (1/5th of Possibility 1) driven by the possibility that shistosomiasis may account for the majority of the observed effects in M&amp;K 2004, and there is no schistosomiasis where DtW works</t>
  </si>
  <si>
    <t>Guess based on the fact that SCI works in places that have better conditions than the people that were studied in the RCT who live right on Lake Victoria</t>
  </si>
  <si>
    <t>Natalie</t>
  </si>
  <si>
    <t>Sean</t>
  </si>
  <si>
    <t>Annual cost of repairs and replacements for a thatched roof, USD PPP</t>
  </si>
  <si>
    <t>For more, see:</t>
  </si>
  <si>
    <t>http://www.givewell.org/international/technical/programs/cash-transfers/#Whatreturnoninvestmentdocashtransferrecipientsearn</t>
  </si>
  <si>
    <t>http://www.givewell.org/international/technical/programs/deworming/reanalysis#Externalvalidity</t>
  </si>
  <si>
    <t>http://www.givewell.org/international/top-charities/schistosomiasis-control-initiative/updates/October-2013#Updatetocostpertreatment</t>
  </si>
  <si>
    <t>All include government costs as 30%</t>
  </si>
  <si>
    <t>http://www.givewell.org/content/working-review-deworm-world-initiative#WhatproportionofchildrenareinfectedWhatistheintensityoftheseinfections</t>
  </si>
  <si>
    <t>Unpublished</t>
  </si>
  <si>
    <t>Miguel and Kremer Deworming DALY calcuation (Miguel &amp; Kremer Deworming DALY Calculation Updated 2011.10.28)</t>
  </si>
  <si>
    <t>Worms at Work Spreadsheet (worms-at-work_Table 4_2012-08-02_final)</t>
  </si>
  <si>
    <t>Original AMF data available here: http://www.againstmalaria.com/FinancialInformation.aspx</t>
  </si>
  <si>
    <t>Tim</t>
  </si>
  <si>
    <t>Intensity of worms November 2013</t>
  </si>
  <si>
    <t>Some documents contain researchers' unpublished data and cannot be published</t>
  </si>
  <si>
    <t>Alexander 1</t>
  </si>
  <si>
    <t>Alexander 2</t>
  </si>
  <si>
    <t>Alexander 3</t>
  </si>
  <si>
    <t>Alexander 4</t>
  </si>
  <si>
    <t>Alexander 5</t>
  </si>
  <si>
    <t>http://www.givewell.org/files/DWDA%202009/Interventions/Nets/Cost-effectiveness%20analysis%20for%20LLIN%20distribution%20updated%20for%202013.xls</t>
  </si>
  <si>
    <t>http://www.givewell.org/files/DWDA%202009/Interventions/Nets/GiveWell%20net%20cost%20estimates%202013.xls</t>
  </si>
  <si>
    <r>
      <t xml:space="preserve">Leverage (dollar of impact per dollar spent) - </t>
    </r>
    <r>
      <rPr>
        <b/>
        <i/>
        <sz val="8"/>
        <color theme="1"/>
        <rFont val="Calibri"/>
        <family val="2"/>
        <scheme val="minor"/>
      </rPr>
      <t>DtW</t>
    </r>
  </si>
  <si>
    <r>
      <t xml:space="preserve">Leverage (dollar of impact per dollar spent) - </t>
    </r>
    <r>
      <rPr>
        <b/>
        <i/>
        <sz val="8"/>
        <color theme="1"/>
        <rFont val="Calibri"/>
        <family val="2"/>
        <scheme val="minor"/>
      </rPr>
      <t>SCI</t>
    </r>
  </si>
  <si>
    <t>Leverage (dollar of impact per dollar spent) - SCI</t>
  </si>
  <si>
    <t>Leverage (dollar of impact per dollar spent) - DtW</t>
  </si>
  <si>
    <t>It is unclear to what extent SCI leverages government funds, if at all</t>
  </si>
  <si>
    <t>http://www.givewell.org/content/working-review-deworm-world-initiative#HowleveragedareDtWIcontributions</t>
  </si>
  <si>
    <t>Elie (generous to cash)</t>
  </si>
  <si>
    <t>Elie (generous to deworming)</t>
  </si>
  <si>
    <t>n/a</t>
  </si>
  <si>
    <t>Adjusting based on the sum of moderate to heavy infections of any type in Bihar relative to the sum of any type of infection in Miguel and Kremer 2004. See Intensity of Worms 2004. Divided by 3 to account for the possibility that schisto and hookworm drive the effect.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</si>
</sst>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_);[Red]\(&quot;$&quot;#,##0.00\)"/>
    <numFmt numFmtId="44" formatCode="_(&quot;$&quot;* #,##0.00_);_(&quot;$&quot;* \(#,##0.00\);_(&quot;$&quot;* &quot;-&quot;??_);_(@_)"/>
    <numFmt numFmtId="164" formatCode="&quot;$&quot;#,##0.00"/>
    <numFmt numFmtId="165" formatCode="0.0%"/>
    <numFmt numFmtId="166" formatCode="0.00000"/>
    <numFmt numFmtId="167" formatCode="\$#,##0.00_);[Red]&quot;($&quot;#,##0.00\)"/>
    <numFmt numFmtId="168" formatCode="0.00000000"/>
    <numFmt numFmtId="169" formatCode="&quot;$&quot;#,##0"/>
    <numFmt numFmtId="170" formatCode="0.0000000000"/>
    <numFmt numFmtId="171" formatCode="0.00000000000"/>
    <numFmt numFmtId="172" formatCode="0.0000"/>
    <numFmt numFmtId="173" formatCode="0.000"/>
  </numFmts>
  <fonts count="40" x14ac:knownFonts="1">
    <font>
      <sz val="11"/>
      <color theme="1"/>
      <name val="Calibri"/>
      <family val="2"/>
      <scheme val="minor"/>
    </font>
    <font>
      <sz val="9"/>
      <color indexed="81"/>
      <name val="Tahoma"/>
      <family val="2"/>
    </font>
    <font>
      <b/>
      <i/>
      <sz val="8"/>
      <color indexed="8"/>
      <name val="Calibri"/>
      <family val="2"/>
    </font>
    <font>
      <sz val="11"/>
      <color theme="1"/>
      <name val="Calibri"/>
      <family val="2"/>
      <scheme val="minor"/>
    </font>
    <font>
      <u/>
      <sz val="10"/>
      <color theme="10"/>
      <name val="Arial"/>
      <family val="2"/>
    </font>
    <font>
      <b/>
      <sz val="11"/>
      <color theme="1"/>
      <name val="Calibri"/>
      <family val="2"/>
      <scheme val="minor"/>
    </font>
    <font>
      <sz val="8"/>
      <color theme="1"/>
      <name val="Calibri"/>
      <family val="2"/>
      <scheme val="minor"/>
    </font>
    <font>
      <b/>
      <sz val="8"/>
      <color theme="1"/>
      <name val="Calibri"/>
      <family val="2"/>
      <scheme val="minor"/>
    </font>
    <font>
      <sz val="8"/>
      <color rgb="FFFF0000"/>
      <name val="Calibri"/>
      <family val="2"/>
      <scheme val="minor"/>
    </font>
    <font>
      <sz val="8"/>
      <name val="Calibri"/>
      <family val="2"/>
      <scheme val="minor"/>
    </font>
    <font>
      <b/>
      <sz val="22"/>
      <color theme="1"/>
      <name val="Calibri"/>
      <family val="2"/>
      <scheme val="minor"/>
    </font>
    <font>
      <u/>
      <sz val="8"/>
      <color theme="10"/>
      <name val="Arial"/>
      <family val="2"/>
    </font>
    <font>
      <i/>
      <sz val="9"/>
      <color theme="1"/>
      <name val="Calibri"/>
      <family val="2"/>
      <scheme val="minor"/>
    </font>
    <font>
      <b/>
      <sz val="9"/>
      <color theme="1"/>
      <name val="Calibri"/>
      <family val="2"/>
      <scheme val="minor"/>
    </font>
    <font>
      <sz val="18"/>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5"/>
      <color theme="1"/>
      <name val="Calibri"/>
      <family val="2"/>
      <scheme val="minor"/>
    </font>
    <font>
      <sz val="9"/>
      <color theme="1"/>
      <name val="Calibri"/>
      <family val="2"/>
      <scheme val="minor"/>
    </font>
    <font>
      <i/>
      <sz val="8"/>
      <color theme="1"/>
      <name val="Calibri"/>
      <family val="2"/>
      <scheme val="minor"/>
    </font>
    <font>
      <b/>
      <sz val="18"/>
      <color theme="1"/>
      <name val="Calibri"/>
      <family val="2"/>
      <scheme val="minor"/>
    </font>
    <font>
      <b/>
      <i/>
      <sz val="8"/>
      <color theme="1"/>
      <name val="Calibri"/>
      <family val="2"/>
      <scheme val="minor"/>
    </font>
    <font>
      <sz val="12"/>
      <color indexed="8"/>
      <name val="Calibri"/>
      <family val="2"/>
    </font>
    <font>
      <b/>
      <u/>
      <sz val="11"/>
      <color theme="1"/>
      <name val="Calibri"/>
      <family val="2"/>
      <scheme val="minor"/>
    </font>
    <font>
      <b/>
      <sz val="11"/>
      <color indexed="8"/>
      <name val="Calibri"/>
      <family val="2"/>
      <scheme val="minor"/>
    </font>
    <font>
      <i/>
      <sz val="11"/>
      <name val="Calibri"/>
      <family val="2"/>
      <scheme val="minor"/>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
      <sz val="11"/>
      <color indexed="12"/>
      <name val="Calibri"/>
      <family val="2"/>
      <scheme val="minor"/>
    </font>
    <font>
      <i/>
      <sz val="11"/>
      <color indexed="12"/>
      <name val="Calibri"/>
      <family val="2"/>
      <scheme val="minor"/>
    </font>
    <font>
      <sz val="9"/>
      <color indexed="81"/>
      <name val="Calibri"/>
      <family val="2"/>
    </font>
    <font>
      <b/>
      <sz val="9"/>
      <color indexed="81"/>
      <name val="Calibri"/>
      <family val="2"/>
    </font>
    <font>
      <u/>
      <sz val="11"/>
      <color theme="11"/>
      <name val="Calibri"/>
      <family val="2"/>
      <scheme val="minor"/>
    </font>
    <font>
      <sz val="10"/>
      <name val="Arial"/>
      <family val="2"/>
    </font>
    <font>
      <u/>
      <sz val="12"/>
      <color indexed="12"/>
      <name val="Calibri"/>
      <family val="2"/>
    </font>
    <font>
      <i/>
      <sz val="11"/>
      <color theme="1"/>
      <name val="Calibri"/>
      <family val="2"/>
      <scheme val="minor"/>
    </font>
    <font>
      <sz val="8"/>
      <color rgb="FF0000FF"/>
      <name val="Verdana"/>
      <family val="2"/>
    </font>
  </fonts>
  <fills count="19">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7F7F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s>
  <borders count="90">
    <border>
      <left/>
      <right/>
      <top/>
      <bottom/>
      <diagonal/>
    </border>
    <border>
      <left/>
      <right/>
      <top/>
      <bottom style="medium">
        <color auto="1"/>
      </bottom>
      <diagonal/>
    </border>
    <border>
      <left/>
      <right/>
      <top style="medium">
        <color auto="1"/>
      </top>
      <bottom/>
      <diagonal/>
    </border>
    <border>
      <left style="medium">
        <color auto="1"/>
      </left>
      <right/>
      <top/>
      <bottom style="medium">
        <color auto="1"/>
      </bottom>
      <diagonal/>
    </border>
    <border>
      <left/>
      <right style="dotted">
        <color auto="1"/>
      </right>
      <top/>
      <bottom/>
      <diagonal/>
    </border>
    <border>
      <left style="dotted">
        <color auto="1"/>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dotted">
        <color auto="1"/>
      </right>
      <top style="dashDotDot">
        <color auto="1"/>
      </top>
      <bottom/>
      <diagonal/>
    </border>
    <border>
      <left style="medium">
        <color auto="1"/>
      </left>
      <right/>
      <top/>
      <bottom/>
      <diagonal/>
    </border>
    <border>
      <left/>
      <right/>
      <top style="medium">
        <color auto="1"/>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DotDot">
        <color auto="1"/>
      </left>
      <right/>
      <top style="dashDotDot">
        <color auto="1"/>
      </top>
      <bottom style="thin">
        <color theme="2" tint="-0.249977111117893"/>
      </bottom>
      <diagonal/>
    </border>
    <border>
      <left/>
      <right style="dotted">
        <color auto="1"/>
      </right>
      <top style="thin">
        <color theme="2" tint="-0.249977111117893"/>
      </top>
      <bottom style="thin">
        <color theme="2" tint="-0.249977111117893"/>
      </bottom>
      <diagonal/>
    </border>
    <border>
      <left style="dashDotDot">
        <color auto="1"/>
      </left>
      <right/>
      <top style="thin">
        <color theme="2" tint="-0.249977111117893"/>
      </top>
      <bottom style="thin">
        <color theme="2" tint="-0.249977111117893"/>
      </bottom>
      <diagonal/>
    </border>
    <border>
      <left style="thin">
        <color theme="2" tint="-9.9948118533890809E-2"/>
      </left>
      <right/>
      <top style="medium">
        <color auto="1"/>
      </top>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top style="thin">
        <color theme="2" tint="-9.9948118533890809E-2"/>
      </top>
      <bottom style="medium">
        <color auto="1"/>
      </bottom>
      <diagonal/>
    </border>
    <border>
      <left style="thin">
        <color theme="2" tint="-0.499984740745262"/>
      </left>
      <right style="thin">
        <color theme="2" tint="-0.499984740745262"/>
      </right>
      <top style="thin">
        <color theme="2" tint="-9.9948118533890809E-2"/>
      </top>
      <bottom style="medium">
        <color auto="1"/>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dotted">
        <color auto="1"/>
      </left>
      <right/>
      <top style="thin">
        <color theme="2" tint="-0.249977111117893"/>
      </top>
      <bottom/>
      <diagonal/>
    </border>
    <border>
      <left/>
      <right style="dotted">
        <color auto="1"/>
      </right>
      <top style="thin">
        <color theme="2" tint="-0.249977111117893"/>
      </top>
      <bottom/>
      <diagonal/>
    </border>
    <border>
      <left style="thin">
        <color theme="2" tint="-9.9948118533890809E-2"/>
      </left>
      <right/>
      <top style="medium">
        <color auto="1"/>
      </top>
      <bottom style="thin">
        <color theme="2" tint="-9.9948118533890809E-2"/>
      </bottom>
      <diagonal/>
    </border>
    <border>
      <left/>
      <right style="thin">
        <color theme="2" tint="-9.9948118533890809E-2"/>
      </right>
      <top style="medium">
        <color auto="1"/>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auto="1"/>
      </left>
      <right style="thin">
        <color theme="2" tint="-9.9948118533890809E-2"/>
      </right>
      <top/>
      <bottom/>
      <diagonal/>
    </border>
    <border>
      <left style="medium">
        <color auto="1"/>
      </left>
      <right style="thin">
        <color theme="2" tint="-9.9948118533890809E-2"/>
      </right>
      <top/>
      <bottom style="medium">
        <color auto="1"/>
      </bottom>
      <diagonal/>
    </border>
    <border>
      <left style="medium">
        <color auto="1"/>
      </left>
      <right style="thin">
        <color theme="2" tint="-9.9948118533890809E-2"/>
      </right>
      <top style="medium">
        <color auto="1"/>
      </top>
      <bottom/>
      <diagonal/>
    </border>
    <border>
      <left style="thin">
        <color theme="2" tint="-0.499984740745262"/>
      </left>
      <right style="thin">
        <color theme="0" tint="-0.24994659260841701"/>
      </right>
      <top style="thin">
        <color theme="2" tint="-9.9948118533890809E-2"/>
      </top>
      <bottom style="medium">
        <color auto="1"/>
      </bottom>
      <diagonal/>
    </border>
    <border>
      <left style="thin">
        <color theme="0" tint="-0.24994659260841701"/>
      </left>
      <right style="thin">
        <color theme="2" tint="-0.499984740745262"/>
      </right>
      <top style="thin">
        <color theme="2" tint="-9.9948118533890809E-2"/>
      </top>
      <bottom style="medium">
        <color auto="1"/>
      </bottom>
      <diagonal/>
    </border>
    <border>
      <left style="thin">
        <color theme="0" tint="-0.24994659260841701"/>
      </left>
      <right style="thin">
        <color theme="0" tint="-0.24994659260841701"/>
      </right>
      <top style="thin">
        <color theme="2" tint="-9.9948118533890809E-2"/>
      </top>
      <bottom style="medium">
        <color auto="1"/>
      </bottom>
      <diagonal/>
    </border>
    <border>
      <left style="dotted">
        <color auto="1"/>
      </left>
      <right style="dotted">
        <color auto="1"/>
      </right>
      <top/>
      <bottom/>
      <diagonal/>
    </border>
    <border>
      <left style="dotted">
        <color auto="1"/>
      </left>
      <right style="medium">
        <color auto="1"/>
      </right>
      <top/>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right style="thin">
        <color theme="2" tint="-9.9948118533890809E-2"/>
      </right>
      <top/>
      <bottom style="thin">
        <color theme="2" tint="-9.9948118533890809E-2"/>
      </bottom>
      <diagonal/>
    </border>
    <border>
      <left/>
      <right style="thin">
        <color theme="2" tint="-9.9948118533890809E-2"/>
      </right>
      <top style="medium">
        <color auto="1"/>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right style="dotted">
        <color auto="1"/>
      </right>
      <top/>
      <bottom style="thin">
        <color theme="2" tint="-0.249977111117893"/>
      </bottom>
      <diagonal/>
    </border>
    <border>
      <left style="dotted">
        <color auto="1"/>
      </left>
      <right/>
      <top/>
      <bottom style="thin">
        <color theme="2" tint="-0.249977111117893"/>
      </bottom>
      <diagonal/>
    </border>
    <border>
      <left style="thin">
        <color theme="0" tint="-0.24994659260841701"/>
      </left>
      <right/>
      <top/>
      <bottom style="medium">
        <color auto="1"/>
      </bottom>
      <diagonal/>
    </border>
    <border>
      <left/>
      <right style="thin">
        <color theme="0" tint="-0.24994659260841701"/>
      </right>
      <top/>
      <bottom style="medium">
        <color auto="1"/>
      </bottom>
      <diagonal/>
    </border>
    <border>
      <left style="thin">
        <color theme="2" tint="-9.9948118533890809E-2"/>
      </left>
      <right style="thin">
        <color theme="2" tint="-9.9948118533890809E-2"/>
      </right>
      <top style="thin">
        <color theme="2" tint="-9.9917600024414813E-2"/>
      </top>
      <bottom style="thin">
        <color theme="2" tint="-9.9917600024414813E-2"/>
      </bottom>
      <diagonal/>
    </border>
    <border>
      <left style="thin">
        <color theme="2" tint="-9.9948118533890809E-2"/>
      </left>
      <right/>
      <top style="thin">
        <color theme="2" tint="-9.9917600024414813E-2"/>
      </top>
      <bottom style="thin">
        <color theme="2" tint="-9.9917600024414813E-2"/>
      </bottom>
      <diagonal/>
    </border>
    <border>
      <left/>
      <right style="thin">
        <color theme="2" tint="-9.9948118533890809E-2"/>
      </right>
      <top style="thin">
        <color theme="2" tint="-9.9917600024414813E-2"/>
      </top>
      <bottom style="thin">
        <color theme="2" tint="-9.9917600024414813E-2"/>
      </bottom>
      <diagonal/>
    </border>
    <border>
      <left style="thin">
        <color theme="2" tint="-9.9948118533890809E-2"/>
      </left>
      <right style="thin">
        <color theme="2" tint="-9.9948118533890809E-2"/>
      </right>
      <top style="medium">
        <color auto="1"/>
      </top>
      <bottom/>
      <diagonal/>
    </border>
    <border>
      <left/>
      <right/>
      <top style="thin">
        <color theme="2" tint="-9.9917600024414813E-2"/>
      </top>
      <bottom style="thin">
        <color theme="2" tint="-9.9917600024414813E-2"/>
      </bottom>
      <diagonal/>
    </border>
    <border>
      <left style="thin">
        <color theme="2" tint="-9.9948118533890809E-2"/>
      </left>
      <right style="thin">
        <color theme="2" tint="-9.9917600024414813E-2"/>
      </right>
      <top style="thin">
        <color theme="2" tint="-9.9917600024414813E-2"/>
      </top>
      <bottom style="thin">
        <color theme="2" tint="-9.9917600024414813E-2"/>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thin">
        <color theme="0" tint="-0.24994659260841701"/>
      </bottom>
      <diagonal/>
    </border>
    <border>
      <left style="thin">
        <color theme="2" tint="-9.9948118533890809E-2"/>
      </left>
      <right style="medium">
        <color indexed="64"/>
      </right>
      <top style="medium">
        <color indexed="64"/>
      </top>
      <bottom/>
      <diagonal/>
    </border>
    <border>
      <left style="thin">
        <color theme="2" tint="-9.9948118533890809E-2"/>
      </left>
      <right style="medium">
        <color indexed="64"/>
      </right>
      <top style="thin">
        <color theme="2" tint="-9.9917600024414813E-2"/>
      </top>
      <bottom style="thin">
        <color theme="2" tint="-9.9917600024414813E-2"/>
      </bottom>
      <diagonal/>
    </border>
    <border>
      <left style="dotted">
        <color auto="1"/>
      </left>
      <right/>
      <top/>
      <bottom style="thin">
        <color theme="0" tint="-0.34998626667073579"/>
      </bottom>
      <diagonal/>
    </border>
    <border>
      <left/>
      <right style="dotted">
        <color auto="1"/>
      </right>
      <top/>
      <bottom style="thin">
        <color theme="0" tint="-0.34998626667073579"/>
      </bottom>
      <diagonal/>
    </border>
    <border>
      <left style="dotted">
        <color auto="1"/>
      </left>
      <right/>
      <top style="dotted">
        <color auto="1"/>
      </top>
      <bottom style="thin">
        <color theme="0" tint="-0.24994659260841701"/>
      </bottom>
      <diagonal/>
    </border>
    <border>
      <left/>
      <right style="dotted">
        <color auto="1"/>
      </right>
      <top style="dotted">
        <color auto="1"/>
      </top>
      <bottom style="thin">
        <color theme="0" tint="-0.24994659260841701"/>
      </bottom>
      <diagonal/>
    </border>
    <border>
      <left style="dotted">
        <color auto="1"/>
      </left>
      <right/>
      <top style="thin">
        <color theme="0" tint="-0.34998626667073579"/>
      </top>
      <bottom/>
      <diagonal/>
    </border>
    <border>
      <left/>
      <right style="dotted">
        <color auto="1"/>
      </right>
      <top style="thin">
        <color theme="0" tint="-0.34998626667073579"/>
      </top>
      <bottom/>
      <diagonal/>
    </border>
    <border>
      <left style="dashDotDot">
        <color auto="1"/>
      </left>
      <right/>
      <top style="thin">
        <color theme="2" tint="-0.249977111117893"/>
      </top>
      <bottom/>
      <diagonal/>
    </border>
    <border>
      <left style="dotted">
        <color auto="1"/>
      </left>
      <right/>
      <top style="thin">
        <color theme="0" tint="-0.24994659260841701"/>
      </top>
      <bottom style="thin">
        <color theme="2" tint="-0.249977111117893"/>
      </bottom>
      <diagonal/>
    </border>
    <border>
      <left/>
      <right/>
      <top style="dotted">
        <color auto="1"/>
      </top>
      <bottom/>
      <diagonal/>
    </border>
    <border>
      <left/>
      <right/>
      <top/>
      <bottom style="dotted">
        <color auto="1"/>
      </bottom>
      <diagonal/>
    </border>
    <border>
      <left style="dotted">
        <color auto="1"/>
      </left>
      <right/>
      <top style="thin">
        <color theme="2" tint="-0.249977111117893"/>
      </top>
      <bottom style="thin">
        <color theme="0" tint="-0.24994659260841701"/>
      </bottom>
      <diagonal/>
    </border>
    <border>
      <left/>
      <right style="dotted">
        <color auto="1"/>
      </right>
      <top style="thin">
        <color theme="2" tint="-0.249977111117893"/>
      </top>
      <bottom style="thin">
        <color theme="0" tint="-0.24994659260841701"/>
      </bottom>
      <diagonal/>
    </border>
    <border>
      <left/>
      <right style="dotted">
        <color auto="1"/>
      </right>
      <top style="thin">
        <color theme="0" tint="-0.24994659260841701"/>
      </top>
      <bottom style="thin">
        <color theme="0" tint="-0.24994659260841701"/>
      </bottom>
      <diagonal/>
    </border>
    <border>
      <left/>
      <right style="dotted">
        <color auto="1"/>
      </right>
      <top style="thin">
        <color theme="0" tint="-0.24994659260841701"/>
      </top>
      <bottom style="thin">
        <color theme="2" tint="-0.249977111117893"/>
      </bottom>
      <diagonal/>
    </border>
    <border>
      <left style="dotted">
        <color auto="1"/>
      </left>
      <right/>
      <top style="thin">
        <color theme="0" tint="-0.24994659260841701"/>
      </top>
      <bottom style="thin">
        <color theme="0" tint="-0.24994659260841701"/>
      </bottom>
      <diagonal/>
    </border>
    <border>
      <left style="dotted">
        <color auto="1"/>
      </left>
      <right/>
      <top style="thin">
        <color theme="0" tint="-0.24994659260841701"/>
      </top>
      <bottom/>
      <diagonal/>
    </border>
    <border>
      <left/>
      <right style="dotted">
        <color auto="1"/>
      </right>
      <top style="thin">
        <color theme="0" tint="-0.24994659260841701"/>
      </top>
      <bottom/>
      <diagonal/>
    </border>
    <border>
      <left style="dotted">
        <color auto="1"/>
      </left>
      <right/>
      <top style="dotted">
        <color auto="1"/>
      </top>
      <bottom style="dotted">
        <color auto="1"/>
      </bottom>
      <diagonal/>
    </border>
    <border>
      <left/>
      <right style="dashDotDot">
        <color auto="1"/>
      </right>
      <top style="dotted">
        <color auto="1"/>
      </top>
      <bottom style="dotted">
        <color auto="1"/>
      </bottom>
      <diagonal/>
    </border>
    <border>
      <left/>
      <right style="dotted">
        <color auto="1"/>
      </right>
      <top style="thin">
        <color theme="2" tint="-0.249977111117893"/>
      </top>
      <bottom style="dotted">
        <color auto="1"/>
      </bottom>
      <diagonal/>
    </border>
    <border>
      <left style="dotted">
        <color auto="1"/>
      </left>
      <right/>
      <top style="thin">
        <color theme="2" tint="-0.249977111117893"/>
      </top>
      <bottom style="dotted">
        <color auto="1"/>
      </bottom>
      <diagonal/>
    </border>
    <border>
      <left/>
      <right style="dotted">
        <color auto="1"/>
      </right>
      <top style="thin">
        <color theme="0" tint="-0.34998626667073579"/>
      </top>
      <bottom style="dotted">
        <color auto="1"/>
      </bottom>
      <diagonal/>
    </border>
    <border>
      <left style="dotted">
        <color auto="1"/>
      </left>
      <right/>
      <top style="thin">
        <color theme="0" tint="-0.34998626667073579"/>
      </top>
      <bottom style="dotted">
        <color auto="1"/>
      </bottom>
      <diagonal/>
    </border>
    <border>
      <left style="thin">
        <color theme="2" tint="-0.499984740745262"/>
      </left>
      <right style="medium">
        <color indexed="64"/>
      </right>
      <top style="thin">
        <color theme="2" tint="-9.9948118533890809E-2"/>
      </top>
      <bottom style="medium">
        <color indexed="64"/>
      </bottom>
      <diagonal/>
    </border>
  </borders>
  <cellStyleXfs count="10">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xf numFmtId="0" fontId="23" fillId="0" borderId="0"/>
    <xf numFmtId="0" fontId="35" fillId="0" borderId="0" applyNumberFormat="0" applyFill="0" applyBorder="0" applyAlignment="0" applyProtection="0"/>
    <xf numFmtId="0" fontId="36" fillId="0" borderId="0"/>
    <xf numFmtId="0" fontId="37" fillId="0" borderId="0"/>
    <xf numFmtId="0" fontId="3" fillId="0" borderId="0"/>
    <xf numFmtId="9" fontId="3" fillId="0" borderId="0" applyFont="0" applyFill="0" applyBorder="0" applyAlignment="0" applyProtection="0"/>
  </cellStyleXfs>
  <cellXfs count="329">
    <xf numFmtId="0" fontId="0" fillId="0" borderId="0" xfId="0"/>
    <xf numFmtId="0" fontId="6" fillId="0" borderId="0" xfId="0" applyFont="1"/>
    <xf numFmtId="9" fontId="8" fillId="4" borderId="0" xfId="0" applyNumberFormat="1" applyFont="1" applyFill="1" applyBorder="1"/>
    <xf numFmtId="0" fontId="8" fillId="4" borderId="0" xfId="0" applyFont="1" applyFill="1" applyBorder="1"/>
    <xf numFmtId="10" fontId="6" fillId="4" borderId="0" xfId="0" applyNumberFormat="1" applyFont="1" applyFill="1" applyBorder="1"/>
    <xf numFmtId="9" fontId="6" fillId="4" borderId="0" xfId="0" applyNumberFormat="1" applyFont="1" applyFill="1" applyBorder="1"/>
    <xf numFmtId="0" fontId="6" fillId="4" borderId="0" xfId="0" applyFont="1" applyFill="1" applyBorder="1"/>
    <xf numFmtId="0" fontId="6" fillId="4" borderId="1" xfId="0" applyFont="1" applyFill="1" applyBorder="1"/>
    <xf numFmtId="0" fontId="6" fillId="4" borderId="4" xfId="0" applyFont="1" applyFill="1" applyBorder="1"/>
    <xf numFmtId="0" fontId="6" fillId="4" borderId="5" xfId="0" applyFont="1" applyFill="1" applyBorder="1"/>
    <xf numFmtId="0" fontId="6" fillId="4" borderId="6" xfId="0" applyFont="1" applyFill="1" applyBorder="1"/>
    <xf numFmtId="0" fontId="6" fillId="4" borderId="7" xfId="0" applyFont="1" applyFill="1" applyBorder="1"/>
    <xf numFmtId="0" fontId="6" fillId="4" borderId="8" xfId="0" applyFont="1" applyFill="1" applyBorder="1"/>
    <xf numFmtId="10" fontId="6" fillId="5" borderId="10" xfId="0" applyNumberFormat="1" applyFont="1" applyFill="1" applyBorder="1" applyAlignment="1">
      <alignment horizontal="center" vertical="center"/>
    </xf>
    <xf numFmtId="0" fontId="7" fillId="3" borderId="18" xfId="0" applyFont="1" applyFill="1" applyBorder="1" applyAlignment="1">
      <alignment horizontal="center" vertical="center" wrapText="1"/>
    </xf>
    <xf numFmtId="9" fontId="6" fillId="5" borderId="19" xfId="0" applyNumberFormat="1" applyFont="1" applyFill="1" applyBorder="1" applyAlignment="1">
      <alignment horizontal="center" vertical="center"/>
    </xf>
    <xf numFmtId="0" fontId="7" fillId="3" borderId="20" xfId="0" applyFont="1" applyFill="1" applyBorder="1" applyAlignment="1">
      <alignment horizontal="center" vertical="center" wrapText="1"/>
    </xf>
    <xf numFmtId="0" fontId="6" fillId="4" borderId="0" xfId="0" applyFont="1" applyFill="1"/>
    <xf numFmtId="0" fontId="6" fillId="4" borderId="11" xfId="0" applyFont="1" applyFill="1" applyBorder="1"/>
    <xf numFmtId="0" fontId="9" fillId="0" borderId="21" xfId="0" applyFont="1" applyFill="1" applyBorder="1" applyAlignment="1">
      <alignment vertical="center"/>
    </xf>
    <xf numFmtId="0" fontId="10" fillId="4" borderId="0" xfId="0" applyFont="1" applyFill="1" applyAlignment="1">
      <alignment vertical="center"/>
    </xf>
    <xf numFmtId="0" fontId="7" fillId="8" borderId="22" xfId="0" applyFont="1" applyFill="1" applyBorder="1" applyAlignment="1">
      <alignment horizontal="center" vertical="center" wrapText="1"/>
    </xf>
    <xf numFmtId="0" fontId="6" fillId="8" borderId="23" xfId="0" applyFont="1" applyFill="1" applyBorder="1" applyAlignment="1">
      <alignment wrapText="1"/>
    </xf>
    <xf numFmtId="0" fontId="6" fillId="8" borderId="24" xfId="0" applyFont="1" applyFill="1" applyBorder="1" applyAlignment="1"/>
    <xf numFmtId="0" fontId="6" fillId="9" borderId="25" xfId="0" applyFont="1" applyFill="1" applyBorder="1" applyAlignment="1">
      <alignment horizontal="centerContinuous"/>
    </xf>
    <xf numFmtId="0" fontId="12" fillId="4" borderId="0" xfId="0" applyFont="1" applyFill="1" applyBorder="1" applyAlignment="1">
      <alignment horizontal="right" vertical="center"/>
    </xf>
    <xf numFmtId="0" fontId="6" fillId="4" borderId="0" xfId="0" applyFont="1" applyFill="1" applyBorder="1" applyAlignment="1">
      <alignment vertical="center"/>
    </xf>
    <xf numFmtId="0" fontId="6" fillId="4" borderId="0" xfId="0" applyFont="1" applyFill="1" applyAlignment="1">
      <alignment horizontal="center" vertical="center" wrapText="1"/>
    </xf>
    <xf numFmtId="0" fontId="13" fillId="10" borderId="2" xfId="0" applyFont="1" applyFill="1" applyBorder="1" applyAlignment="1">
      <alignment horizontal="centerContinuous"/>
    </xf>
    <xf numFmtId="0" fontId="7" fillId="10" borderId="2" xfId="0" applyFont="1" applyFill="1" applyBorder="1" applyAlignment="1">
      <alignment horizontal="centerContinuous"/>
    </xf>
    <xf numFmtId="0" fontId="14" fillId="4" borderId="0" xfId="0" applyFont="1" applyFill="1"/>
    <xf numFmtId="165" fontId="6" fillId="12" borderId="26" xfId="3" applyNumberFormat="1" applyFont="1" applyFill="1" applyBorder="1" applyAlignment="1">
      <alignment horizontal="center" vertical="center"/>
    </xf>
    <xf numFmtId="0" fontId="6" fillId="12" borderId="26" xfId="0" applyFont="1" applyFill="1" applyBorder="1" applyAlignment="1">
      <alignment horizontal="center" vertical="center"/>
    </xf>
    <xf numFmtId="0" fontId="10" fillId="4" borderId="1" xfId="0" applyFont="1" applyFill="1" applyBorder="1" applyAlignment="1">
      <alignment vertical="center"/>
    </xf>
    <xf numFmtId="0" fontId="6" fillId="9" borderId="38" xfId="0" applyFont="1" applyFill="1" applyBorder="1" applyAlignment="1">
      <alignment horizontal="centerContinuous"/>
    </xf>
    <xf numFmtId="0" fontId="6" fillId="9" borderId="39" xfId="0" applyFont="1" applyFill="1" applyBorder="1" applyAlignment="1">
      <alignment horizontal="centerContinuous"/>
    </xf>
    <xf numFmtId="0" fontId="11" fillId="9" borderId="40" xfId="2" applyFont="1" applyFill="1" applyBorder="1" applyAlignment="1"/>
    <xf numFmtId="0" fontId="12" fillId="15" borderId="2" xfId="0" applyFont="1" applyFill="1" applyBorder="1"/>
    <xf numFmtId="0" fontId="19" fillId="15" borderId="2" xfId="0" applyFont="1" applyFill="1" applyBorder="1"/>
    <xf numFmtId="10" fontId="19" fillId="16" borderId="2" xfId="0" applyNumberFormat="1" applyFont="1" applyFill="1" applyBorder="1" applyAlignment="1">
      <alignment horizontal="right"/>
    </xf>
    <xf numFmtId="0" fontId="19" fillId="4" borderId="2" xfId="0" applyFont="1" applyFill="1" applyBorder="1"/>
    <xf numFmtId="0" fontId="19" fillId="4" borderId="7" xfId="0" applyFont="1" applyFill="1" applyBorder="1"/>
    <xf numFmtId="0" fontId="12" fillId="15" borderId="0" xfId="0" applyFont="1" applyFill="1" applyBorder="1"/>
    <xf numFmtId="0" fontId="19" fillId="15" borderId="0" xfId="0" applyFont="1" applyFill="1" applyBorder="1"/>
    <xf numFmtId="10" fontId="19" fillId="16" borderId="0" xfId="0" applyNumberFormat="1" applyFont="1" applyFill="1" applyBorder="1" applyAlignment="1">
      <alignment horizontal="right"/>
    </xf>
    <xf numFmtId="0" fontId="19" fillId="4" borderId="0" xfId="0" applyFont="1" applyFill="1" applyBorder="1"/>
    <xf numFmtId="0" fontId="19" fillId="4" borderId="8" xfId="0" applyFont="1" applyFill="1" applyBorder="1"/>
    <xf numFmtId="0" fontId="13" fillId="14" borderId="11" xfId="0" applyFont="1" applyFill="1" applyBorder="1" applyAlignment="1">
      <alignment horizontal="left" vertical="top"/>
    </xf>
    <xf numFmtId="0" fontId="19" fillId="14" borderId="0" xfId="0" applyFont="1" applyFill="1" applyBorder="1"/>
    <xf numFmtId="164" fontId="19" fillId="16" borderId="0" xfId="0" applyNumberFormat="1" applyFont="1" applyFill="1" applyBorder="1" applyAlignment="1">
      <alignment horizontal="right"/>
    </xf>
    <xf numFmtId="0" fontId="19" fillId="4" borderId="11" xfId="0" applyFont="1" applyFill="1" applyBorder="1"/>
    <xf numFmtId="0" fontId="19" fillId="0" borderId="0" xfId="0" applyFont="1" applyBorder="1"/>
    <xf numFmtId="0" fontId="13" fillId="14" borderId="11" xfId="0" applyFont="1" applyFill="1" applyBorder="1" applyAlignment="1">
      <alignment horizontal="right"/>
    </xf>
    <xf numFmtId="2" fontId="19" fillId="16" borderId="0" xfId="0" applyNumberFormat="1" applyFont="1" applyFill="1" applyBorder="1" applyAlignment="1">
      <alignment horizontal="center"/>
    </xf>
    <xf numFmtId="0" fontId="13" fillId="14" borderId="0" xfId="0" applyFont="1" applyFill="1" applyBorder="1"/>
    <xf numFmtId="0" fontId="19" fillId="14" borderId="8" xfId="0" applyFont="1" applyFill="1" applyBorder="1"/>
    <xf numFmtId="0" fontId="20" fillId="17" borderId="0" xfId="0" applyFont="1" applyFill="1" applyBorder="1"/>
    <xf numFmtId="2" fontId="6" fillId="18" borderId="0" xfId="0" applyNumberFormat="1" applyFont="1" applyFill="1" applyBorder="1"/>
    <xf numFmtId="2" fontId="6" fillId="18" borderId="8" xfId="0" applyNumberFormat="1" applyFont="1" applyFill="1" applyBorder="1"/>
    <xf numFmtId="0" fontId="6" fillId="0" borderId="0" xfId="0" applyFont="1" applyBorder="1"/>
    <xf numFmtId="0" fontId="6" fillId="4" borderId="41" xfId="0" applyFont="1" applyFill="1" applyBorder="1"/>
    <xf numFmtId="0" fontId="8" fillId="4" borderId="2" xfId="0" applyFont="1" applyFill="1" applyBorder="1" applyAlignment="1">
      <alignment horizontal="center"/>
    </xf>
    <xf numFmtId="0" fontId="7" fillId="4" borderId="2" xfId="0" applyFont="1" applyFill="1" applyBorder="1" applyAlignment="1">
      <alignment horizontal="center"/>
    </xf>
    <xf numFmtId="0" fontId="8" fillId="4" borderId="0" xfId="0" applyFont="1" applyFill="1" applyBorder="1" applyAlignment="1">
      <alignment horizontal="center"/>
    </xf>
    <xf numFmtId="0" fontId="7" fillId="4" borderId="5" xfId="0" applyFont="1" applyFill="1" applyBorder="1" applyAlignment="1">
      <alignment vertical="center" wrapText="1"/>
    </xf>
    <xf numFmtId="0" fontId="6" fillId="4" borderId="4" xfId="0" applyFont="1" applyFill="1" applyBorder="1" applyAlignment="1">
      <alignment vertical="center"/>
    </xf>
    <xf numFmtId="0" fontId="6" fillId="4" borderId="42" xfId="0" applyFont="1" applyFill="1" applyBorder="1"/>
    <xf numFmtId="0" fontId="20" fillId="4" borderId="0" xfId="0" applyFont="1" applyFill="1"/>
    <xf numFmtId="0" fontId="4" fillId="0" borderId="0" xfId="2"/>
    <xf numFmtId="0" fontId="24" fillId="0" borderId="0" xfId="0" applyFont="1" applyFill="1" applyAlignment="1">
      <alignment horizontal="center"/>
    </xf>
    <xf numFmtId="0" fontId="0" fillId="0" borderId="0" xfId="0" applyFont="1" applyAlignment="1">
      <alignment horizontal="left" wrapText="1"/>
    </xf>
    <xf numFmtId="0" fontId="0" fillId="0" borderId="0" xfId="0" applyFont="1" applyAlignment="1">
      <alignment wrapText="1"/>
    </xf>
    <xf numFmtId="0" fontId="0" fillId="0" borderId="0" xfId="0" applyFont="1"/>
    <xf numFmtId="0" fontId="26" fillId="0" borderId="0" xfId="0" applyFont="1" applyAlignment="1">
      <alignment wrapText="1"/>
    </xf>
    <xf numFmtId="10" fontId="0" fillId="0" borderId="0" xfId="0" applyNumberFormat="1" applyFont="1" applyFill="1"/>
    <xf numFmtId="0" fontId="0" fillId="0" borderId="0" xfId="0" applyFont="1" applyFill="1"/>
    <xf numFmtId="0" fontId="27" fillId="0" borderId="0" xfId="4" applyFont="1" applyAlignment="1">
      <alignment wrapText="1"/>
    </xf>
    <xf numFmtId="10" fontId="0" fillId="0" borderId="0" xfId="0" applyNumberFormat="1" applyFont="1"/>
    <xf numFmtId="0" fontId="26" fillId="0" borderId="0" xfId="0" applyFont="1" applyAlignment="1">
      <alignment horizontal="left" wrapText="1"/>
    </xf>
    <xf numFmtId="0" fontId="0" fillId="0" borderId="0" xfId="0" applyNumberFormat="1" applyFont="1" applyFill="1"/>
    <xf numFmtId="10" fontId="0" fillId="0" borderId="0" xfId="0" quotePrefix="1" applyNumberFormat="1" applyFont="1" applyFill="1"/>
    <xf numFmtId="2" fontId="0" fillId="0" borderId="0" xfId="0" applyNumberFormat="1" applyFont="1" applyFill="1"/>
    <xf numFmtId="9" fontId="0" fillId="0" borderId="0" xfId="0" applyNumberFormat="1" applyFont="1" applyFill="1"/>
    <xf numFmtId="0" fontId="28" fillId="0" borderId="0" xfId="0" applyFont="1" applyAlignment="1">
      <alignment wrapText="1"/>
    </xf>
    <xf numFmtId="0" fontId="0" fillId="0" borderId="0" xfId="0" applyFont="1" applyFill="1" applyBorder="1"/>
    <xf numFmtId="0" fontId="0" fillId="0" borderId="0" xfId="0" applyFont="1" applyFill="1" applyAlignment="1">
      <alignment horizontal="left" vertical="top" wrapText="1"/>
    </xf>
    <xf numFmtId="0" fontId="0"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Fill="1" applyAlignment="1">
      <alignment horizontal="right"/>
    </xf>
    <xf numFmtId="0" fontId="18" fillId="4" borderId="0" xfId="0" applyFont="1" applyFill="1" applyBorder="1" applyAlignment="1">
      <alignment vertical="center"/>
    </xf>
    <xf numFmtId="0" fontId="0" fillId="0" borderId="0" xfId="0" applyFont="1" applyFill="1" applyAlignment="1">
      <alignment wrapText="1"/>
    </xf>
    <xf numFmtId="167" fontId="0" fillId="0" borderId="0" xfId="0" applyNumberFormat="1" applyFont="1" applyFill="1"/>
    <xf numFmtId="10" fontId="0" fillId="0" borderId="0" xfId="3" applyNumberFormat="1" applyFont="1" applyFill="1"/>
    <xf numFmtId="0" fontId="0" fillId="0" borderId="0" xfId="0" applyFont="1" applyFill="1" applyAlignment="1">
      <alignment horizontal="left" wrapText="1"/>
    </xf>
    <xf numFmtId="10" fontId="0" fillId="0" borderId="0" xfId="0" applyNumberFormat="1" applyFont="1" applyFill="1" applyAlignment="1"/>
    <xf numFmtId="0" fontId="0" fillId="0" borderId="0" xfId="0" applyNumberFormat="1" applyFont="1" applyFill="1" applyAlignment="1"/>
    <xf numFmtId="168" fontId="6" fillId="4" borderId="0" xfId="0" applyNumberFormat="1" applyFont="1" applyFill="1"/>
    <xf numFmtId="0" fontId="20" fillId="17" borderId="11" xfId="0" applyFont="1" applyFill="1" applyBorder="1" applyAlignment="1">
      <alignment horizontal="right"/>
    </xf>
    <xf numFmtId="0" fontId="7" fillId="4" borderId="11" xfId="0" applyFont="1" applyFill="1" applyBorder="1" applyAlignment="1">
      <alignment vertical="center" wrapText="1"/>
    </xf>
    <xf numFmtId="164" fontId="0" fillId="0" borderId="0" xfId="0" applyNumberFormat="1"/>
    <xf numFmtId="0" fontId="0" fillId="0" borderId="0" xfId="0" applyNumberFormat="1"/>
    <xf numFmtId="0" fontId="29" fillId="0" borderId="0" xfId="2" applyFont="1"/>
    <xf numFmtId="0" fontId="26" fillId="0" borderId="0" xfId="0" applyFont="1" applyFill="1" applyAlignment="1">
      <alignment vertical="top" wrapText="1"/>
    </xf>
    <xf numFmtId="0" fontId="27" fillId="0" borderId="0" xfId="4" applyFont="1" applyFill="1" applyAlignment="1">
      <alignment vertical="top" wrapText="1"/>
    </xf>
    <xf numFmtId="0" fontId="29" fillId="0" borderId="0" xfId="2" applyFont="1" applyFill="1"/>
    <xf numFmtId="0" fontId="31" fillId="0" borderId="0" xfId="0" applyFont="1"/>
    <xf numFmtId="0" fontId="26" fillId="0" borderId="0" xfId="0" applyFont="1" applyFill="1" applyAlignment="1">
      <alignment horizontal="left" vertical="top" wrapText="1"/>
    </xf>
    <xf numFmtId="0" fontId="32" fillId="0" borderId="0" xfId="0" applyFont="1"/>
    <xf numFmtId="0" fontId="27" fillId="0" borderId="0" xfId="0" applyFont="1" applyFill="1"/>
    <xf numFmtId="10" fontId="27" fillId="0" borderId="0" xfId="0" applyNumberFormat="1" applyFont="1" applyFill="1"/>
    <xf numFmtId="0" fontId="29" fillId="0" borderId="0" xfId="2" applyFont="1" applyAlignment="1">
      <alignment vertical="center"/>
    </xf>
    <xf numFmtId="0" fontId="7" fillId="4" borderId="2" xfId="0" applyFont="1" applyFill="1" applyBorder="1" applyAlignment="1">
      <alignment horizontal="center" vertical="center" wrapText="1"/>
    </xf>
    <xf numFmtId="0" fontId="7" fillId="4" borderId="0" xfId="0" applyFont="1" applyFill="1" applyBorder="1" applyAlignment="1">
      <alignment horizontal="center" vertical="center" wrapText="1"/>
    </xf>
    <xf numFmtId="2" fontId="6" fillId="4" borderId="0" xfId="0" applyNumberFormat="1" applyFont="1" applyFill="1" applyBorder="1"/>
    <xf numFmtId="0" fontId="12" fillId="4" borderId="0" xfId="0" applyFont="1" applyFill="1"/>
    <xf numFmtId="10" fontId="6" fillId="4" borderId="0" xfId="3" applyNumberFormat="1" applyFont="1" applyFill="1" applyBorder="1" applyAlignment="1">
      <alignment horizontal="center" vertical="center"/>
    </xf>
    <xf numFmtId="2" fontId="6" fillId="18" borderId="8" xfId="0" applyNumberFormat="1" applyFont="1" applyFill="1" applyBorder="1" applyAlignment="1">
      <alignment horizontal="center" vertical="center"/>
    </xf>
    <xf numFmtId="2" fontId="6" fillId="18" borderId="9" xfId="0" applyNumberFormat="1" applyFont="1" applyFill="1" applyBorder="1" applyAlignment="1">
      <alignment horizontal="center" vertical="center"/>
    </xf>
    <xf numFmtId="164" fontId="6" fillId="12" borderId="54" xfId="1" applyNumberFormat="1" applyFont="1" applyFill="1" applyBorder="1" applyAlignment="1">
      <alignment horizontal="center" vertical="center"/>
    </xf>
    <xf numFmtId="0" fontId="7" fillId="8" borderId="57" xfId="0" applyFont="1" applyFill="1" applyBorder="1" applyAlignment="1">
      <alignment horizontal="center" vertical="center" wrapText="1"/>
    </xf>
    <xf numFmtId="164" fontId="6" fillId="12" borderId="59" xfId="1" applyNumberFormat="1" applyFont="1" applyFill="1" applyBorder="1" applyAlignment="1">
      <alignment horizontal="center" vertical="center"/>
    </xf>
    <xf numFmtId="0" fontId="0" fillId="0" borderId="0" xfId="0" applyFont="1" applyAlignment="1"/>
    <xf numFmtId="0" fontId="0" fillId="0" borderId="0" xfId="0" applyFont="1" applyAlignment="1">
      <alignment horizontal="left"/>
    </xf>
    <xf numFmtId="0" fontId="0" fillId="0" borderId="0" xfId="0" applyFont="1" applyAlignment="1">
      <alignment vertical="top"/>
    </xf>
    <xf numFmtId="0" fontId="0" fillId="0" borderId="0" xfId="0" applyFill="1"/>
    <xf numFmtId="0" fontId="0" fillId="0" borderId="0" xfId="0" applyFill="1" applyBorder="1"/>
    <xf numFmtId="0" fontId="19" fillId="0" borderId="0" xfId="0" applyFont="1" applyFill="1" applyBorder="1"/>
    <xf numFmtId="0" fontId="5" fillId="0" borderId="0" xfId="0" applyFont="1"/>
    <xf numFmtId="0" fontId="7" fillId="8" borderId="64" xfId="0" applyFont="1" applyFill="1" applyBorder="1" applyAlignment="1">
      <alignment horizontal="center" vertical="center" wrapText="1"/>
    </xf>
    <xf numFmtId="9" fontId="8" fillId="0" borderId="0" xfId="0" applyNumberFormat="1" applyFont="1" applyFill="1" applyBorder="1"/>
    <xf numFmtId="9" fontId="6" fillId="0" borderId="0" xfId="0" applyNumberFormat="1" applyFont="1" applyFill="1" applyBorder="1"/>
    <xf numFmtId="0" fontId="6" fillId="0" borderId="42" xfId="0" applyFont="1" applyFill="1" applyBorder="1"/>
    <xf numFmtId="0" fontId="17" fillId="4" borderId="0" xfId="0" applyFont="1" applyFill="1" applyBorder="1" applyAlignment="1">
      <alignment horizontal="center" vertical="center" wrapText="1"/>
    </xf>
    <xf numFmtId="2" fontId="19" fillId="4" borderId="0" xfId="0" applyNumberFormat="1" applyFont="1" applyFill="1" applyBorder="1" applyAlignment="1">
      <alignment horizontal="center"/>
    </xf>
    <xf numFmtId="0" fontId="13" fillId="4" borderId="0" xfId="0" applyFont="1" applyFill="1" applyBorder="1"/>
    <xf numFmtId="0" fontId="7" fillId="4" borderId="0" xfId="0" applyFont="1" applyFill="1" applyBorder="1" applyAlignment="1">
      <alignment horizontal="center" vertical="center"/>
    </xf>
    <xf numFmtId="2" fontId="6" fillId="4" borderId="0" xfId="0" applyNumberFormat="1" applyFont="1" applyFill="1" applyBorder="1" applyAlignment="1">
      <alignment horizontal="center" vertical="center"/>
    </xf>
    <xf numFmtId="0" fontId="0" fillId="4" borderId="0" xfId="0" applyFill="1"/>
    <xf numFmtId="0" fontId="12" fillId="4" borderId="0" xfId="0" applyFont="1" applyFill="1" applyBorder="1"/>
    <xf numFmtId="0" fontId="13" fillId="4" borderId="1" xfId="0" applyFont="1" applyFill="1" applyBorder="1" applyAlignment="1">
      <alignment vertical="center" wrapText="1"/>
    </xf>
    <xf numFmtId="0" fontId="13" fillId="4" borderId="11" xfId="0" applyFont="1" applyFill="1" applyBorder="1" applyAlignment="1">
      <alignment horizontal="right"/>
    </xf>
    <xf numFmtId="0" fontId="12" fillId="15" borderId="1" xfId="0" applyFont="1" applyFill="1" applyBorder="1"/>
    <xf numFmtId="0" fontId="19" fillId="15" borderId="1" xfId="0" applyFont="1" applyFill="1" applyBorder="1"/>
    <xf numFmtId="0" fontId="19" fillId="4" borderId="1" xfId="0" applyFont="1" applyFill="1" applyBorder="1"/>
    <xf numFmtId="0" fontId="19" fillId="4" borderId="9" xfId="0" applyFont="1" applyFill="1" applyBorder="1"/>
    <xf numFmtId="164" fontId="19" fillId="16" borderId="1" xfId="0" applyNumberFormat="1" applyFont="1" applyFill="1" applyBorder="1" applyAlignment="1">
      <alignment horizontal="right"/>
    </xf>
    <xf numFmtId="0" fontId="7" fillId="3" borderId="68" xfId="0" applyFont="1" applyFill="1" applyBorder="1" applyAlignment="1">
      <alignment horizontal="center" vertical="center" wrapText="1"/>
    </xf>
    <xf numFmtId="9" fontId="6" fillId="5" borderId="69" xfId="0" applyNumberFormat="1" applyFont="1" applyFill="1" applyBorder="1" applyAlignment="1">
      <alignment horizontal="center" vertical="center"/>
    </xf>
    <xf numFmtId="0" fontId="7" fillId="4" borderId="11" xfId="0" applyFont="1" applyFill="1" applyBorder="1" applyAlignment="1">
      <alignment horizontal="center" vertical="center" wrapText="1"/>
    </xf>
    <xf numFmtId="166" fontId="6" fillId="4" borderId="0" xfId="0" applyNumberFormat="1" applyFont="1" applyFill="1" applyBorder="1" applyAlignment="1">
      <alignment horizontal="center"/>
    </xf>
    <xf numFmtId="0" fontId="7" fillId="2" borderId="2" xfId="0" applyFont="1" applyFill="1" applyBorder="1" applyAlignment="1">
      <alignment horizontal="center" vertical="center" wrapText="1"/>
    </xf>
    <xf numFmtId="166" fontId="6" fillId="11" borderId="0" xfId="0" applyNumberFormat="1" applyFont="1" applyFill="1" applyBorder="1" applyAlignment="1">
      <alignment horizontal="center"/>
    </xf>
    <xf numFmtId="0" fontId="7" fillId="2" borderId="0" xfId="0" applyFont="1" applyFill="1" applyBorder="1" applyAlignment="1">
      <alignment horizontal="center" vertical="center" wrapText="1"/>
    </xf>
    <xf numFmtId="0" fontId="6" fillId="11" borderId="0" xfId="0" applyFont="1" applyFill="1" applyBorder="1" applyAlignment="1">
      <alignment horizontal="center" vertical="center"/>
    </xf>
    <xf numFmtId="2" fontId="6" fillId="11" borderId="1" xfId="0" applyNumberFormat="1" applyFont="1" applyFill="1" applyBorder="1" applyAlignment="1">
      <alignment horizontal="center" vertical="center"/>
    </xf>
    <xf numFmtId="0" fontId="6" fillId="12" borderId="65" xfId="1" applyNumberFormat="1" applyFont="1" applyFill="1" applyBorder="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6" fillId="4" borderId="74" xfId="0" applyFont="1" applyFill="1" applyBorder="1"/>
    <xf numFmtId="0" fontId="7" fillId="6" borderId="76" xfId="0" applyFont="1" applyFill="1" applyBorder="1" applyAlignment="1">
      <alignment vertical="center" wrapText="1"/>
    </xf>
    <xf numFmtId="9" fontId="6" fillId="7" borderId="77" xfId="3" applyFont="1" applyFill="1" applyBorder="1" applyAlignment="1">
      <alignment horizontal="center" vertical="center"/>
    </xf>
    <xf numFmtId="164" fontId="6" fillId="7" borderId="78" xfId="0" applyNumberFormat="1" applyFont="1" applyFill="1" applyBorder="1" applyAlignment="1">
      <alignment horizontal="center" vertical="center"/>
    </xf>
    <xf numFmtId="164" fontId="6" fillId="7" borderId="79" xfId="0" applyNumberFormat="1" applyFont="1" applyFill="1" applyBorder="1" applyAlignment="1">
      <alignment horizontal="center" vertical="center"/>
    </xf>
    <xf numFmtId="0" fontId="7" fillId="6" borderId="80" xfId="0" applyFont="1" applyFill="1" applyBorder="1" applyAlignment="1">
      <alignment horizontal="center" vertical="center" wrapText="1"/>
    </xf>
    <xf numFmtId="0" fontId="7" fillId="6" borderId="73"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3" borderId="27" xfId="0" applyFont="1" applyFill="1" applyBorder="1" applyAlignment="1">
      <alignment horizontal="center" vertical="center" wrapText="1"/>
    </xf>
    <xf numFmtId="9" fontId="6" fillId="5" borderId="28" xfId="0" applyNumberFormat="1" applyFont="1" applyFill="1" applyBorder="1" applyAlignment="1">
      <alignment horizontal="center" vertical="center"/>
    </xf>
    <xf numFmtId="0" fontId="7" fillId="3" borderId="81" xfId="0" applyFont="1" applyFill="1" applyBorder="1" applyAlignment="1">
      <alignment horizontal="center" vertical="center" wrapText="1"/>
    </xf>
    <xf numFmtId="9" fontId="6" fillId="5" borderId="82" xfId="0" applyNumberFormat="1" applyFont="1" applyFill="1" applyBorder="1" applyAlignment="1">
      <alignment horizontal="center" vertical="center"/>
    </xf>
    <xf numFmtId="0" fontId="6" fillId="5" borderId="28" xfId="0" applyNumberFormat="1" applyFont="1" applyFill="1" applyBorder="1" applyAlignment="1">
      <alignment horizontal="center" vertical="center"/>
    </xf>
    <xf numFmtId="0" fontId="7" fillId="6" borderId="51" xfId="0" applyFont="1" applyFill="1" applyBorder="1" applyAlignment="1">
      <alignment horizontal="center" vertical="center" wrapText="1"/>
    </xf>
    <xf numFmtId="9" fontId="6" fillId="7" borderId="50" xfId="3" applyFont="1" applyFill="1" applyBorder="1" applyAlignment="1">
      <alignment horizontal="center" vertical="center"/>
    </xf>
    <xf numFmtId="0" fontId="7" fillId="3" borderId="83" xfId="0" applyFont="1" applyFill="1" applyBorder="1" applyAlignment="1">
      <alignment horizontal="center" vertical="center" wrapText="1"/>
    </xf>
    <xf numFmtId="9" fontId="6" fillId="5" borderId="84" xfId="0" applyNumberFormat="1" applyFont="1" applyFill="1" applyBorder="1" applyAlignment="1">
      <alignment horizontal="center" vertical="center"/>
    </xf>
    <xf numFmtId="165" fontId="6" fillId="5" borderId="28" xfId="0" applyNumberFormat="1" applyFont="1" applyFill="1" applyBorder="1" applyAlignment="1">
      <alignment horizontal="center" vertical="center"/>
    </xf>
    <xf numFmtId="0" fontId="13" fillId="4" borderId="3" xfId="0" applyFont="1" applyFill="1" applyBorder="1" applyAlignment="1">
      <alignment vertical="center" wrapText="1"/>
    </xf>
    <xf numFmtId="0" fontId="7" fillId="4" borderId="1" xfId="0" applyFont="1" applyFill="1" applyBorder="1" applyAlignment="1">
      <alignment vertical="center" wrapText="1"/>
    </xf>
    <xf numFmtId="165" fontId="6" fillId="4" borderId="1" xfId="0" applyNumberFormat="1" applyFont="1" applyFill="1" applyBorder="1" applyAlignment="1">
      <alignment vertical="center"/>
    </xf>
    <xf numFmtId="164" fontId="6" fillId="4" borderId="9" xfId="1" applyNumberFormat="1" applyFont="1" applyFill="1" applyBorder="1" applyAlignment="1">
      <alignment vertical="center"/>
    </xf>
    <xf numFmtId="9" fontId="6" fillId="7" borderId="85" xfId="3" applyFont="1" applyFill="1" applyBorder="1" applyAlignment="1">
      <alignment horizontal="center" vertical="center"/>
    </xf>
    <xf numFmtId="0" fontId="7" fillId="6" borderId="86" xfId="0" applyFont="1" applyFill="1" applyBorder="1" applyAlignment="1">
      <alignment horizontal="center" vertical="center" wrapText="1"/>
    </xf>
    <xf numFmtId="165" fontId="6" fillId="7" borderId="87" xfId="0" applyNumberFormat="1" applyFont="1" applyFill="1" applyBorder="1" applyAlignment="1">
      <alignment horizontal="center" vertical="center"/>
    </xf>
    <xf numFmtId="171" fontId="6" fillId="11" borderId="0" xfId="0" applyNumberFormat="1" applyFont="1" applyFill="1" applyBorder="1" applyAlignment="1">
      <alignment horizontal="center"/>
    </xf>
    <xf numFmtId="164" fontId="6" fillId="4" borderId="0" xfId="0" applyNumberFormat="1" applyFont="1" applyFill="1"/>
    <xf numFmtId="166" fontId="6" fillId="11" borderId="0" xfId="0" applyNumberFormat="1" applyFont="1" applyFill="1" applyBorder="1" applyAlignment="1">
      <alignment horizontal="center" vertical="center"/>
    </xf>
    <xf numFmtId="0" fontId="6" fillId="9" borderId="89" xfId="0" applyFont="1" applyFill="1" applyBorder="1" applyAlignment="1">
      <alignment horizontal="left" vertical="top" wrapText="1"/>
    </xf>
    <xf numFmtId="0" fontId="12" fillId="15" borderId="32" xfId="0" applyFont="1" applyFill="1" applyBorder="1" applyAlignment="1">
      <alignment horizontal="center" vertical="center"/>
    </xf>
    <xf numFmtId="0" fontId="12" fillId="15" borderId="33" xfId="0" applyFont="1" applyFill="1" applyBorder="1" applyAlignment="1">
      <alignment horizontal="center" vertical="center"/>
    </xf>
    <xf numFmtId="0" fontId="12" fillId="15" borderId="48" xfId="0" applyFont="1" applyFill="1" applyBorder="1" applyAlignment="1">
      <alignment horizontal="center" vertical="center"/>
    </xf>
    <xf numFmtId="0" fontId="7" fillId="6" borderId="88" xfId="0" applyFont="1" applyFill="1" applyBorder="1" applyAlignment="1">
      <alignment horizontal="center" vertical="center" wrapText="1"/>
    </xf>
    <xf numFmtId="8" fontId="0" fillId="0" borderId="0" xfId="0" applyNumberFormat="1"/>
    <xf numFmtId="10" fontId="0" fillId="0" borderId="0" xfId="0" applyNumberFormat="1"/>
    <xf numFmtId="0" fontId="30" fillId="0" borderId="0" xfId="2" applyFont="1"/>
    <xf numFmtId="0" fontId="38" fillId="0" borderId="0" xfId="0" applyFont="1"/>
    <xf numFmtId="0" fontId="7" fillId="3" borderId="27" xfId="0" applyFont="1" applyFill="1" applyBorder="1" applyAlignment="1">
      <alignment horizontal="center" vertical="center" wrapText="1"/>
    </xf>
    <xf numFmtId="9" fontId="6" fillId="5" borderId="28"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166" fontId="6" fillId="11" borderId="0" xfId="0" applyNumberFormat="1" applyFont="1" applyFill="1" applyBorder="1" applyAlignment="1">
      <alignment horizontal="center"/>
    </xf>
    <xf numFmtId="0" fontId="7" fillId="2" borderId="0" xfId="0" applyFont="1" applyFill="1" applyBorder="1" applyAlignment="1">
      <alignment horizontal="center" vertical="center" wrapText="1"/>
    </xf>
    <xf numFmtId="0" fontId="7" fillId="3" borderId="27" xfId="0" applyFont="1" applyFill="1" applyBorder="1" applyAlignment="1">
      <alignment horizontal="center" vertical="center" wrapText="1"/>
    </xf>
    <xf numFmtId="9" fontId="6" fillId="5" borderId="28" xfId="0" applyNumberFormat="1" applyFont="1" applyFill="1" applyBorder="1" applyAlignment="1">
      <alignment horizontal="center" vertical="center"/>
    </xf>
    <xf numFmtId="2" fontId="6" fillId="11" borderId="1" xfId="0" applyNumberFormat="1" applyFont="1" applyFill="1" applyBorder="1" applyAlignment="1">
      <alignment horizontal="center" vertical="center"/>
    </xf>
    <xf numFmtId="0" fontId="7" fillId="8" borderId="21" xfId="0" applyFont="1" applyFill="1" applyBorder="1" applyAlignment="1">
      <alignment horizontal="center" vertical="center" wrapText="1"/>
    </xf>
    <xf numFmtId="172" fontId="6" fillId="4" borderId="0" xfId="0" applyNumberFormat="1" applyFont="1" applyFill="1"/>
    <xf numFmtId="0" fontId="7" fillId="2" borderId="2" xfId="0" applyFont="1" applyFill="1" applyBorder="1" applyAlignment="1">
      <alignment horizontal="center" vertical="center" wrapText="1"/>
    </xf>
    <xf numFmtId="166" fontId="6" fillId="11" borderId="0" xfId="0" applyNumberFormat="1" applyFont="1" applyFill="1" applyBorder="1" applyAlignment="1">
      <alignment horizontal="center"/>
    </xf>
    <xf numFmtId="0" fontId="7" fillId="2" borderId="0" xfId="0" applyFont="1" applyFill="1" applyBorder="1" applyAlignment="1">
      <alignment horizontal="center" vertical="center" wrapText="1"/>
    </xf>
    <xf numFmtId="2" fontId="6" fillId="11" borderId="1" xfId="0" applyNumberFormat="1" applyFont="1" applyFill="1" applyBorder="1" applyAlignment="1">
      <alignment horizontal="center" vertical="center"/>
    </xf>
    <xf numFmtId="0" fontId="7" fillId="8" borderId="21" xfId="0" applyFont="1" applyFill="1" applyBorder="1" applyAlignment="1">
      <alignment horizontal="center" vertical="center" wrapText="1"/>
    </xf>
    <xf numFmtId="10" fontId="6" fillId="5" borderId="10" xfId="0" applyNumberFormat="1" applyFont="1" applyFill="1" applyBorder="1" applyAlignment="1">
      <alignment horizontal="center" vertical="center"/>
    </xf>
    <xf numFmtId="0" fontId="39" fillId="0" borderId="0" xfId="0" applyFont="1"/>
    <xf numFmtId="164" fontId="19" fillId="4" borderId="0" xfId="0" applyNumberFormat="1" applyFont="1" applyFill="1" applyBorder="1" applyAlignment="1">
      <alignment horizontal="right"/>
    </xf>
    <xf numFmtId="0" fontId="12" fillId="4" borderId="1" xfId="0" applyFont="1" applyFill="1" applyBorder="1"/>
    <xf numFmtId="164" fontId="19" fillId="4" borderId="1" xfId="0" applyNumberFormat="1" applyFont="1" applyFill="1" applyBorder="1" applyAlignment="1">
      <alignment horizontal="right"/>
    </xf>
    <xf numFmtId="171" fontId="6" fillId="4" borderId="0" xfId="0" applyNumberFormat="1" applyFont="1" applyFill="1" applyBorder="1" applyAlignment="1">
      <alignment horizontal="center"/>
    </xf>
    <xf numFmtId="10" fontId="0" fillId="0" borderId="0" xfId="3" applyNumberFormat="1" applyFont="1" applyAlignment="1">
      <alignment horizontal="right"/>
    </xf>
    <xf numFmtId="164" fontId="0" fillId="0" borderId="0" xfId="3" applyNumberFormat="1" applyFont="1" applyAlignment="1">
      <alignment horizontal="right"/>
    </xf>
    <xf numFmtId="2" fontId="0" fillId="0" borderId="0" xfId="3" applyNumberFormat="1" applyFont="1" applyAlignment="1">
      <alignment horizontal="right"/>
    </xf>
    <xf numFmtId="9" fontId="0" fillId="0" borderId="0" xfId="0" applyNumberFormat="1" applyFont="1"/>
    <xf numFmtId="0" fontId="13" fillId="14" borderId="0" xfId="0" applyFont="1" applyFill="1" applyBorder="1" applyAlignment="1">
      <alignment horizontal="center" vertical="center" wrapText="1"/>
    </xf>
    <xf numFmtId="0" fontId="13" fillId="14" borderId="49" xfId="0" applyFont="1" applyFill="1" applyBorder="1" applyAlignment="1">
      <alignment horizontal="center" vertical="center" wrapText="1"/>
    </xf>
    <xf numFmtId="0" fontId="13" fillId="14" borderId="34" xfId="0" applyFont="1" applyFill="1" applyBorder="1" applyAlignment="1">
      <alignment horizontal="center" vertical="center" wrapText="1"/>
    </xf>
    <xf numFmtId="0" fontId="13" fillId="14" borderId="60" xfId="0" applyFont="1" applyFill="1" applyBorder="1" applyAlignment="1">
      <alignment horizontal="center" vertical="center" wrapText="1"/>
    </xf>
    <xf numFmtId="0" fontId="13" fillId="14" borderId="61" xfId="0" applyFont="1" applyFill="1" applyBorder="1" applyAlignment="1">
      <alignment horizontal="center" vertical="center" wrapText="1"/>
    </xf>
    <xf numFmtId="0" fontId="13" fillId="14" borderId="62" xfId="0" applyFont="1" applyFill="1" applyBorder="1" applyAlignment="1">
      <alignment horizontal="center" vertical="center" wrapText="1"/>
    </xf>
    <xf numFmtId="0" fontId="13" fillId="14" borderId="47" xfId="0" applyFont="1" applyFill="1" applyBorder="1" applyAlignment="1">
      <alignment horizontal="center" vertical="center" wrapText="1"/>
    </xf>
    <xf numFmtId="0" fontId="13" fillId="14" borderId="63" xfId="0" applyFont="1" applyFill="1" applyBorder="1" applyAlignment="1">
      <alignment horizontal="center" vertical="center" wrapText="1"/>
    </xf>
    <xf numFmtId="0" fontId="6" fillId="9" borderId="52" xfId="0" applyFont="1" applyFill="1" applyBorder="1" applyAlignment="1">
      <alignment horizontal="center"/>
    </xf>
    <xf numFmtId="0" fontId="6" fillId="9" borderId="1" xfId="0" applyFont="1" applyFill="1" applyBorder="1" applyAlignment="1">
      <alignment horizontal="center"/>
    </xf>
    <xf numFmtId="0" fontId="7" fillId="8" borderId="21" xfId="0" applyFont="1" applyFill="1" applyBorder="1" applyAlignment="1">
      <alignment horizontal="center" vertical="center" wrapText="1"/>
    </xf>
    <xf numFmtId="0" fontId="7" fillId="8" borderId="2" xfId="0" applyFont="1" applyFill="1" applyBorder="1" applyAlignment="1">
      <alignment horizontal="center" vertical="center" wrapText="1"/>
    </xf>
    <xf numFmtId="165" fontId="6" fillId="12" borderId="43" xfId="3" applyNumberFormat="1" applyFont="1" applyFill="1" applyBorder="1" applyAlignment="1">
      <alignment horizontal="center" vertical="center"/>
    </xf>
    <xf numFmtId="165" fontId="6" fillId="12" borderId="44" xfId="3" applyNumberFormat="1" applyFont="1" applyFill="1" applyBorder="1" applyAlignment="1">
      <alignment horizontal="center" vertical="center"/>
    </xf>
    <xf numFmtId="165" fontId="6" fillId="12" borderId="45" xfId="3" applyNumberFormat="1" applyFont="1" applyFill="1" applyBorder="1" applyAlignment="1">
      <alignment horizontal="center" vertical="center"/>
    </xf>
    <xf numFmtId="0" fontId="6" fillId="12" borderId="23" xfId="0" applyFont="1" applyFill="1" applyBorder="1" applyAlignment="1">
      <alignment horizontal="center" vertical="center"/>
    </xf>
    <xf numFmtId="0" fontId="6" fillId="12" borderId="31" xfId="0" applyFont="1" applyFill="1" applyBorder="1" applyAlignment="1">
      <alignment horizontal="center" vertical="center"/>
    </xf>
    <xf numFmtId="164" fontId="6" fillId="12" borderId="55" xfId="1" applyNumberFormat="1" applyFont="1" applyFill="1" applyBorder="1" applyAlignment="1">
      <alignment horizontal="center" vertical="center"/>
    </xf>
    <xf numFmtId="164" fontId="6" fillId="12" borderId="56" xfId="1" applyNumberFormat="1" applyFont="1" applyFill="1" applyBorder="1" applyAlignment="1">
      <alignment horizontal="center" vertical="center"/>
    </xf>
    <xf numFmtId="169" fontId="6" fillId="12" borderId="55" xfId="1" applyNumberFormat="1" applyFont="1" applyFill="1" applyBorder="1" applyAlignment="1">
      <alignment horizontal="center" vertical="center"/>
    </xf>
    <xf numFmtId="169" fontId="6" fillId="12" borderId="56" xfId="1" applyNumberFormat="1" applyFont="1" applyFill="1" applyBorder="1" applyAlignment="1">
      <alignment horizontal="center" vertical="center"/>
    </xf>
    <xf numFmtId="164" fontId="6" fillId="12" borderId="58" xfId="1" applyNumberFormat="1" applyFont="1" applyFill="1" applyBorder="1" applyAlignment="1">
      <alignment horizontal="center" vertical="center"/>
    </xf>
    <xf numFmtId="0" fontId="7" fillId="8" borderId="46"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3" borderId="37" xfId="0" applyFont="1" applyFill="1" applyBorder="1" applyAlignment="1">
      <alignment horizontal="center" vertical="center" wrapText="1"/>
    </xf>
    <xf numFmtId="0" fontId="15" fillId="13" borderId="35" xfId="0" applyFont="1" applyFill="1" applyBorder="1" applyAlignment="1">
      <alignment horizontal="center" vertical="center" wrapText="1"/>
    </xf>
    <xf numFmtId="0" fontId="15" fillId="13" borderId="36"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11" fillId="9" borderId="52" xfId="2" applyFont="1" applyFill="1" applyBorder="1" applyAlignment="1">
      <alignment horizontal="center"/>
    </xf>
    <xf numFmtId="0" fontId="11" fillId="9" borderId="1" xfId="2" applyFont="1" applyFill="1" applyBorder="1" applyAlignment="1">
      <alignment horizontal="center"/>
    </xf>
    <xf numFmtId="0" fontId="11" fillId="9" borderId="53" xfId="2" applyFont="1" applyFill="1" applyBorder="1" applyAlignment="1">
      <alignment horizontal="center"/>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2" xfId="0" applyFont="1" applyFill="1" applyBorder="1" applyAlignment="1">
      <alignment horizontal="center" wrapText="1"/>
    </xf>
    <xf numFmtId="0" fontId="7" fillId="10" borderId="7" xfId="0" applyFont="1" applyFill="1" applyBorder="1" applyAlignment="1">
      <alignment horizontal="center" wrapText="1"/>
    </xf>
    <xf numFmtId="0" fontId="13" fillId="14" borderId="6"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1" xfId="0" applyFont="1" applyFill="1" applyBorder="1" applyAlignment="1">
      <alignment horizontal="center" vertical="center"/>
    </xf>
    <xf numFmtId="0" fontId="7" fillId="10" borderId="11" xfId="0" applyFont="1" applyFill="1" applyBorder="1" applyAlignment="1">
      <alignment horizontal="center" vertical="center"/>
    </xf>
    <xf numFmtId="0" fontId="7" fillId="10" borderId="0"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1" xfId="0" applyFont="1" applyFill="1" applyBorder="1" applyAlignment="1">
      <alignment horizontal="center" vertical="center"/>
    </xf>
    <xf numFmtId="0" fontId="13" fillId="13" borderId="1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6" fillId="7" borderId="4" xfId="0" applyFont="1" applyFill="1" applyBorder="1" applyAlignment="1">
      <alignment horizontal="center" vertical="center"/>
    </xf>
    <xf numFmtId="0" fontId="6" fillId="7" borderId="14" xfId="0" applyFont="1" applyFill="1" applyBorder="1" applyAlignment="1">
      <alignment horizontal="center" vertical="center"/>
    </xf>
    <xf numFmtId="0" fontId="7" fillId="10"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6" borderId="70"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6" fillId="7" borderId="71" xfId="0" applyNumberFormat="1" applyFont="1" applyFill="1" applyBorder="1" applyAlignment="1">
      <alignment horizontal="center" vertical="center"/>
    </xf>
    <xf numFmtId="0" fontId="6" fillId="7" borderId="67" xfId="0" applyNumberFormat="1" applyFont="1" applyFill="1" applyBorder="1" applyAlignment="1">
      <alignment horizontal="center" vertical="center"/>
    </xf>
    <xf numFmtId="2" fontId="6" fillId="11" borderId="1" xfId="0" applyNumberFormat="1" applyFont="1" applyFill="1" applyBorder="1" applyAlignment="1">
      <alignment horizontal="center" vertical="center"/>
    </xf>
    <xf numFmtId="10" fontId="6" fillId="11" borderId="1" xfId="3" applyNumberFormat="1" applyFont="1" applyFill="1" applyBorder="1" applyAlignment="1">
      <alignment horizontal="center" vertical="center"/>
    </xf>
    <xf numFmtId="10" fontId="6" fillId="11" borderId="9" xfId="3" applyNumberFormat="1" applyFont="1" applyFill="1" applyBorder="1" applyAlignment="1">
      <alignment horizontal="center" vertical="center"/>
    </xf>
    <xf numFmtId="0" fontId="6" fillId="7" borderId="67" xfId="0" applyFont="1" applyFill="1" applyBorder="1" applyAlignment="1">
      <alignment horizontal="center" vertical="center"/>
    </xf>
    <xf numFmtId="166" fontId="6" fillId="11" borderId="0" xfId="0" applyNumberFormat="1" applyFont="1" applyFill="1" applyBorder="1" applyAlignment="1">
      <alignment horizontal="center"/>
    </xf>
    <xf numFmtId="166" fontId="6" fillId="11" borderId="8" xfId="0" applyNumberFormat="1" applyFont="1" applyFill="1" applyBorder="1" applyAlignment="1">
      <alignment horizontal="center"/>
    </xf>
    <xf numFmtId="170" fontId="6" fillId="11" borderId="0" xfId="0" applyNumberFormat="1" applyFont="1" applyFill="1" applyBorder="1" applyAlignment="1">
      <alignment horizontal="center"/>
    </xf>
    <xf numFmtId="0" fontId="13" fillId="10" borderId="12" xfId="0" applyFont="1" applyFill="1" applyBorder="1" applyAlignment="1">
      <alignment horizontal="center"/>
    </xf>
    <xf numFmtId="0" fontId="16" fillId="13" borderId="11" xfId="0" applyFont="1" applyFill="1" applyBorder="1" applyAlignment="1">
      <alignment horizontal="center" vertical="center" wrapText="1"/>
    </xf>
    <xf numFmtId="10" fontId="6" fillId="11" borderId="0" xfId="3" applyNumberFormat="1" applyFont="1" applyFill="1" applyBorder="1" applyAlignment="1">
      <alignment horizontal="center" vertical="center"/>
    </xf>
    <xf numFmtId="0" fontId="13" fillId="10" borderId="75" xfId="0" applyFont="1" applyFill="1" applyBorder="1" applyAlignment="1">
      <alignment horizontal="center"/>
    </xf>
    <xf numFmtId="0" fontId="21" fillId="4" borderId="6" xfId="0" applyFont="1" applyFill="1" applyBorder="1" applyAlignment="1">
      <alignment horizontal="center"/>
    </xf>
    <xf numFmtId="0" fontId="17" fillId="4" borderId="2" xfId="0" applyFont="1" applyFill="1" applyBorder="1" applyAlignment="1">
      <alignment horizontal="center"/>
    </xf>
    <xf numFmtId="0" fontId="17" fillId="4" borderId="7" xfId="0" applyFont="1" applyFill="1" applyBorder="1" applyAlignment="1">
      <alignment horizontal="center"/>
    </xf>
    <xf numFmtId="0" fontId="17" fillId="4" borderId="3" xfId="0" applyFont="1" applyFill="1" applyBorder="1" applyAlignment="1">
      <alignment horizontal="center"/>
    </xf>
    <xf numFmtId="0" fontId="17" fillId="4" borderId="1" xfId="0" applyFont="1" applyFill="1" applyBorder="1" applyAlignment="1">
      <alignment horizontal="center"/>
    </xf>
    <xf numFmtId="0" fontId="17" fillId="4" borderId="9" xfId="0" applyFont="1" applyFill="1" applyBorder="1" applyAlignment="1">
      <alignment horizontal="center"/>
    </xf>
    <xf numFmtId="0" fontId="10" fillId="4" borderId="7" xfId="0" applyFont="1" applyFill="1" applyBorder="1" applyAlignment="1">
      <alignment horizontal="center" vertical="center"/>
    </xf>
    <xf numFmtId="0" fontId="10" fillId="4" borderId="9"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0" xfId="2" applyAlignment="1">
      <alignment horizontal="left"/>
    </xf>
    <xf numFmtId="0" fontId="0" fillId="0" borderId="0" xfId="0" applyFont="1" applyAlignment="1">
      <alignment horizontal="left"/>
    </xf>
    <xf numFmtId="0" fontId="5" fillId="0" borderId="0" xfId="0" applyFont="1" applyFill="1" applyAlignment="1">
      <alignment horizontal="center"/>
    </xf>
    <xf numFmtId="0" fontId="25" fillId="0" borderId="0" xfId="0" applyFont="1" applyAlignment="1">
      <alignment horizontal="center"/>
    </xf>
    <xf numFmtId="0" fontId="0" fillId="0" borderId="0" xfId="0" applyFont="1" applyAlignment="1">
      <alignment horizontal="left" vertical="center"/>
    </xf>
    <xf numFmtId="0" fontId="4" fillId="0" borderId="0" xfId="2" applyAlignment="1">
      <alignment horizontal="left" vertical="center"/>
    </xf>
    <xf numFmtId="173" fontId="6" fillId="7" borderId="4" xfId="0" applyNumberFormat="1" applyFont="1" applyFill="1" applyBorder="1" applyAlignment="1">
      <alignment horizontal="center" vertical="center"/>
    </xf>
    <xf numFmtId="173" fontId="6" fillId="7" borderId="67" xfId="0" applyNumberFormat="1"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8" xfId="0" applyFont="1" applyFill="1" applyBorder="1" applyAlignment="1">
      <alignment horizontal="center" vertical="center" wrapText="1"/>
    </xf>
    <xf numFmtId="166" fontId="6" fillId="4" borderId="0" xfId="0" applyNumberFormat="1" applyFont="1" applyFill="1" applyBorder="1" applyAlignment="1">
      <alignment horizontal="center"/>
    </xf>
    <xf numFmtId="166" fontId="6" fillId="4" borderId="8" xfId="0" applyNumberFormat="1" applyFont="1" applyFill="1" applyBorder="1" applyAlignment="1">
      <alignment horizontal="center"/>
    </xf>
    <xf numFmtId="170" fontId="6" fillId="4" borderId="0" xfId="0" applyNumberFormat="1" applyFont="1" applyFill="1" applyBorder="1" applyAlignment="1">
      <alignment horizontal="center"/>
    </xf>
    <xf numFmtId="0" fontId="7" fillId="4" borderId="11" xfId="0" applyFont="1" applyFill="1" applyBorder="1" applyAlignment="1">
      <alignment horizontal="center" vertical="center" wrapText="1"/>
    </xf>
    <xf numFmtId="164" fontId="6" fillId="5" borderId="59" xfId="1" applyNumberFormat="1" applyFont="1" applyFill="1" applyBorder="1" applyAlignment="1">
      <alignment horizontal="center" vertical="center"/>
    </xf>
    <xf numFmtId="164" fontId="6" fillId="5" borderId="58" xfId="1" applyNumberFormat="1" applyFont="1" applyFill="1" applyBorder="1" applyAlignment="1">
      <alignment horizontal="center" vertical="center"/>
    </xf>
    <xf numFmtId="164" fontId="6" fillId="5" borderId="56" xfId="1" applyNumberFormat="1" applyFont="1" applyFill="1" applyBorder="1" applyAlignment="1">
      <alignment horizontal="center" vertical="center"/>
    </xf>
    <xf numFmtId="0" fontId="7" fillId="3" borderId="5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10">
    <cellStyle name="Currency" xfId="1" builtinId="4"/>
    <cellStyle name="Excel Built-in Normal" xfId="4"/>
    <cellStyle name="Followed Hyperlink" xfId="5" builtinId="9" hidden="1"/>
    <cellStyle name="Hyperlink" xfId="2" builtinId="8"/>
    <cellStyle name="Hyperlink 48" xfId="7"/>
    <cellStyle name="Normal" xfId="0" builtinId="0"/>
    <cellStyle name="Normal 2" xfId="8"/>
    <cellStyle name="Normal 3" xfId="6"/>
    <cellStyle name="Percent" xfId="3"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823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823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823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457200</xdr:colOff>
      <xdr:row>20</xdr:row>
      <xdr:rowOff>60960</xdr:rowOff>
    </xdr:from>
    <xdr:ext cx="184731" cy="264560"/>
    <xdr:sp macro="" textlink="">
      <xdr:nvSpPr>
        <xdr:cNvPr id="2" name="TextBox 1"/>
        <xdr:cNvSpPr txBox="1"/>
      </xdr:nvSpPr>
      <xdr:spPr>
        <a:xfrm>
          <a:off x="55626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givewell.org/node/2202" TargetMode="External"/><Relationship Id="rId1" Type="http://schemas.openxmlformats.org/officeDocument/2006/relationships/hyperlink" Target="http://www.givewell.org/node/2202"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ivewell.org/node/2202" TargetMode="External"/><Relationship Id="rId1" Type="http://schemas.openxmlformats.org/officeDocument/2006/relationships/hyperlink" Target="http://www.givewell.org/node/2202"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www.givewell.org/international/top-charities/give-directly" TargetMode="External"/><Relationship Id="rId13" Type="http://schemas.openxmlformats.org/officeDocument/2006/relationships/hyperlink" Target="http://www.givewell.org/international/technical/programs/cash-transfers/" TargetMode="External"/><Relationship Id="rId3" Type="http://schemas.openxmlformats.org/officeDocument/2006/relationships/hyperlink" Target="http://www.plosmedicine.org/article/info:doi/10.1371/journal.pmed.0020124" TargetMode="External"/><Relationship Id="rId7" Type="http://schemas.openxmlformats.org/officeDocument/2006/relationships/hyperlink" Target="http://www.givewell.org/node/2218" TargetMode="External"/><Relationship Id="rId12" Type="http://schemas.openxmlformats.org/officeDocument/2006/relationships/hyperlink" Target="http://web.mit.edu/joha/www/publications/Haushofer_Shapiro_UCT_Online_Appendix_2013.11.15.pdf" TargetMode="External"/><Relationship Id="rId17" Type="http://schemas.openxmlformats.org/officeDocument/2006/relationships/printerSettings" Target="../printerSettings/printerSettings3.bin"/><Relationship Id="rId2" Type="http://schemas.openxmlformats.org/officeDocument/2006/relationships/hyperlink" Target="http://www.givewell.org/international/technical/programs/deworming/reanalysis" TargetMode="External"/><Relationship Id="rId16" Type="http://schemas.openxmlformats.org/officeDocument/2006/relationships/hyperlink" Target="http://www.givewell.org/content/working-review-deworm-world-initiative" TargetMode="External"/><Relationship Id="rId1" Type="http://schemas.openxmlformats.org/officeDocument/2006/relationships/hyperlink" Target="http://www.givewell.org/international/technical/programs/deworming/reanalysis" TargetMode="External"/><Relationship Id="rId6" Type="http://schemas.openxmlformats.org/officeDocument/2006/relationships/hyperlink" Target="http://www.givewell.org/international/technical/programs/cash-transfers" TargetMode="External"/><Relationship Id="rId11" Type="http://schemas.openxmlformats.org/officeDocument/2006/relationships/hyperlink" Target="http://web.mit.edu/joha/www/publications/Haushofer_Shapiro_Policy_Brief_UCT_2013.10.22.pdf" TargetMode="External"/><Relationship Id="rId5" Type="http://schemas.openxmlformats.org/officeDocument/2006/relationships/hyperlink" Target="http://www.givewell.org/node/2203" TargetMode="External"/><Relationship Id="rId15" Type="http://schemas.openxmlformats.org/officeDocument/2006/relationships/hyperlink" Target="http://www.givewell.org/content/working-review-deworm-world-initiative" TargetMode="External"/><Relationship Id="rId10" Type="http://schemas.openxmlformats.org/officeDocument/2006/relationships/hyperlink" Target="http://www.plosmedicine.org/article/info:doi/10.1371/journal.pmed.0020124" TargetMode="External"/><Relationship Id="rId4" Type="http://schemas.openxmlformats.org/officeDocument/2006/relationships/hyperlink" Target="http://www.givewell.org/node/2197" TargetMode="External"/><Relationship Id="rId9" Type="http://schemas.openxmlformats.org/officeDocument/2006/relationships/hyperlink" Target="http://blog.givewell.org/2013/01/23/guest-post-from-david-barry-about-deworming-cost-effectiveness/" TargetMode="External"/><Relationship Id="rId14" Type="http://schemas.openxmlformats.org/officeDocument/2006/relationships/hyperlink" Target="http://www.givewell.org/international/top-charities/schistosomiasis-control-initiative/updates/October-2013"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plosmedicine.org/article/info:doi/10.1371/journal.pmed.0020124" TargetMode="External"/><Relationship Id="rId7" Type="http://schemas.openxmlformats.org/officeDocument/2006/relationships/hyperlink" Target="http://www.givewell.org/files/DWDA%202009/Interventions/Nets/GiveWell%20net%20cost%20estimates%202013.xls" TargetMode="External"/><Relationship Id="rId2" Type="http://schemas.openxmlformats.org/officeDocument/2006/relationships/hyperlink" Target="http://www.givewell.org/files/DWDA%202009/Interventions/Deworming/Miguel%20Kremer%20Worms%20-%20Identifying%20Impacts%20on%20Education%20and%20Health%20in%20the%20Presence%20of%20Treatment%20Externalities.pdf" TargetMode="External"/><Relationship Id="rId1" Type="http://schemas.openxmlformats.org/officeDocument/2006/relationships/hyperlink" Target="http://www.givewell.org/files/DWDA%202009/Interventions/Deworming/MK%20Reanalysis/KLPS-Labor_2012-08-05.pdf" TargetMode="External"/><Relationship Id="rId6" Type="http://schemas.openxmlformats.org/officeDocument/2006/relationships/hyperlink" Target="http://www.givewell.org/files/DWDA%202009/Interventions/Nets/Cost-effectiveness%20analysis%20for%20LLIN%20distribution%20updated%20for%202013.xls" TargetMode="External"/><Relationship Id="rId5" Type="http://schemas.openxmlformats.org/officeDocument/2006/relationships/hyperlink" Target="http://www.givewell.org/files/DWDA%202009/Interventions/Global%20Burden%20of%20Disease%20and%20Risk%20Factors.pdf" TargetMode="External"/><Relationship Id="rId4" Type="http://schemas.openxmlformats.org/officeDocument/2006/relationships/hyperlink" Target="http://www.givewell.org/files/DWDA%202009/Interventions/Deworming/Cost-effectiveness%20for%20deworming.xl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givewell.org/node/2202" TargetMode="External"/><Relationship Id="rId1" Type="http://schemas.openxmlformats.org/officeDocument/2006/relationships/hyperlink" Target="http://www.givewell.org/node/2202"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givewell.org/node/2202" TargetMode="External"/><Relationship Id="rId1" Type="http://schemas.openxmlformats.org/officeDocument/2006/relationships/hyperlink" Target="http://www.givewell.org/node/2202"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givewell.org/node/2202" TargetMode="External"/><Relationship Id="rId1" Type="http://schemas.openxmlformats.org/officeDocument/2006/relationships/hyperlink" Target="http://www.givewell.org/node/2202"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givewell.org/node/2202" TargetMode="External"/><Relationship Id="rId1" Type="http://schemas.openxmlformats.org/officeDocument/2006/relationships/hyperlink" Target="http://www.givewell.org/node/2202"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givewell.org/node/2202" TargetMode="External"/><Relationship Id="rId1" Type="http://schemas.openxmlformats.org/officeDocument/2006/relationships/hyperlink" Target="http://www.givewell.org/node/2202"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7"/>
  <sheetViews>
    <sheetView tabSelected="1" workbookViewId="0">
      <selection activeCell="B11" sqref="B11"/>
    </sheetView>
  </sheetViews>
  <sheetFormatPr defaultRowHeight="14.4" x14ac:dyDescent="0.3"/>
  <cols>
    <col min="2" max="2" width="25" bestFit="1" customWidth="1"/>
    <col min="5" max="5" width="11" bestFit="1" customWidth="1"/>
    <col min="6" max="6" width="13.44140625" customWidth="1"/>
    <col min="7" max="7" width="10.21875" customWidth="1"/>
    <col min="9" max="9" width="11" bestFit="1" customWidth="1"/>
    <col min="10" max="12" width="10" bestFit="1" customWidth="1"/>
    <col min="15" max="15" width="13.5546875" bestFit="1" customWidth="1"/>
    <col min="16" max="16" width="12.44140625" bestFit="1" customWidth="1"/>
  </cols>
  <sheetData>
    <row r="1" spans="2:16" x14ac:dyDescent="0.3">
      <c r="H1" s="126"/>
    </row>
    <row r="2" spans="2:16" ht="14.4" customHeight="1" x14ac:dyDescent="0.3">
      <c r="C2" s="222" t="s">
        <v>39</v>
      </c>
      <c r="D2" s="223"/>
      <c r="E2" s="223"/>
      <c r="F2" s="221" t="s">
        <v>60</v>
      </c>
      <c r="G2" s="226" t="s">
        <v>226</v>
      </c>
      <c r="H2" s="221"/>
      <c r="I2" s="221" t="s">
        <v>218</v>
      </c>
      <c r="J2" s="221"/>
    </row>
    <row r="3" spans="2:16" x14ac:dyDescent="0.3">
      <c r="C3" s="224"/>
      <c r="D3" s="225"/>
      <c r="E3" s="225"/>
      <c r="F3" s="221"/>
      <c r="G3" s="227"/>
      <c r="H3" s="228"/>
      <c r="I3" s="221"/>
      <c r="J3" s="221"/>
    </row>
    <row r="4" spans="2:16" x14ac:dyDescent="0.3">
      <c r="B4" s="128" t="s">
        <v>201</v>
      </c>
      <c r="C4" s="188" t="s">
        <v>38</v>
      </c>
      <c r="D4" s="189" t="s">
        <v>37</v>
      </c>
      <c r="E4" s="189" t="s">
        <v>14</v>
      </c>
      <c r="F4" s="221"/>
      <c r="G4" s="189" t="s">
        <v>38</v>
      </c>
      <c r="H4" s="190" t="s">
        <v>37</v>
      </c>
      <c r="I4" s="189" t="s">
        <v>38</v>
      </c>
      <c r="J4" s="190" t="s">
        <v>37</v>
      </c>
    </row>
    <row r="5" spans="2:16" hidden="1" x14ac:dyDescent="0.3">
      <c r="C5" s="127" t="s">
        <v>203</v>
      </c>
      <c r="D5" s="127" t="s">
        <v>221</v>
      </c>
      <c r="E5" s="127" t="s">
        <v>222</v>
      </c>
      <c r="F5" s="127" t="s">
        <v>223</v>
      </c>
      <c r="G5" s="127" t="s">
        <v>224</v>
      </c>
      <c r="H5" s="127" t="s">
        <v>225</v>
      </c>
      <c r="I5" s="127" t="s">
        <v>227</v>
      </c>
      <c r="J5" s="127" t="s">
        <v>228</v>
      </c>
    </row>
    <row r="6" spans="2:16" x14ac:dyDescent="0.3">
      <c r="B6" t="s">
        <v>262</v>
      </c>
      <c r="C6" s="217">
        <f t="shared" ref="C6:J11" ca="1" si="0">INDIRECT("'"&amp;$B6&amp;"'!"&amp;C$5)</f>
        <v>4.680788302943048E-2</v>
      </c>
      <c r="D6" s="217">
        <f t="shared" ca="1" si="0"/>
        <v>1.7787418076768705E-2</v>
      </c>
      <c r="E6" s="217">
        <f t="shared" ca="1" si="0"/>
        <v>3.1682931776636017E-3</v>
      </c>
      <c r="F6" s="218">
        <f t="shared" ca="1" si="0"/>
        <v>0.90587838535757703</v>
      </c>
      <c r="G6" s="219">
        <f t="shared" ca="1" si="0"/>
        <v>14.773848379760132</v>
      </c>
      <c r="H6" s="219">
        <f t="shared" ca="1" si="0"/>
        <v>5.6141957449422986</v>
      </c>
      <c r="I6" s="218">
        <f t="shared" ca="1" si="0"/>
        <v>539.18551515293757</v>
      </c>
      <c r="J6" s="218">
        <f t="shared" ca="1" si="0"/>
        <v>1512.2779924150975</v>
      </c>
      <c r="K6" s="100"/>
      <c r="L6" s="100"/>
      <c r="O6" s="100"/>
      <c r="P6" s="100"/>
    </row>
    <row r="7" spans="2:16" x14ac:dyDescent="0.3">
      <c r="B7" t="s">
        <v>261</v>
      </c>
      <c r="C7" s="217">
        <f t="shared" ca="1" si="0"/>
        <v>1.1776904457519705E-4</v>
      </c>
      <c r="D7" s="217">
        <f t="shared" ca="1" si="0"/>
        <v>5.0662691250392034E-4</v>
      </c>
      <c r="E7" s="217">
        <f t="shared" ca="1" si="0"/>
        <v>4.4229680604951733E-3</v>
      </c>
      <c r="F7" s="218">
        <f t="shared" ca="1" si="0"/>
        <v>1.26461502785678</v>
      </c>
      <c r="G7" s="219">
        <f t="shared" ca="1" si="0"/>
        <v>2.662670020773612E-2</v>
      </c>
      <c r="H7" s="219">
        <f t="shared" ca="1" si="0"/>
        <v>0.11454455595756685</v>
      </c>
      <c r="I7" s="218">
        <f t="shared" ca="1" si="0"/>
        <v>213860.49247495027</v>
      </c>
      <c r="J7" s="218">
        <f t="shared" ca="1" si="0"/>
        <v>49713.399050748434</v>
      </c>
      <c r="K7" s="100"/>
      <c r="L7" s="100"/>
      <c r="O7" s="100"/>
      <c r="P7" s="100"/>
    </row>
    <row r="8" spans="2:16" x14ac:dyDescent="0.3">
      <c r="B8" t="s">
        <v>202</v>
      </c>
      <c r="C8" s="217">
        <f t="shared" ca="1" si="0"/>
        <v>1.3937692608962824E-2</v>
      </c>
      <c r="D8" s="217">
        <f t="shared" ca="1" si="0"/>
        <v>1.3214922673113933E-2</v>
      </c>
      <c r="E8" s="217">
        <f t="shared" ca="1" si="0"/>
        <v>4.3553728327570661E-3</v>
      </c>
      <c r="F8" s="218">
        <f t="shared" ca="1" si="0"/>
        <v>1.2452882003419004</v>
      </c>
      <c r="G8" s="219">
        <f t="shared" ca="1" si="0"/>
        <v>3.2001146960683724</v>
      </c>
      <c r="H8" s="219">
        <f t="shared" ca="1" si="0"/>
        <v>3.034165657122065</v>
      </c>
      <c r="I8" s="218">
        <f t="shared" ca="1" si="0"/>
        <v>8287.4567033048716</v>
      </c>
      <c r="J8" s="218">
        <f t="shared" ca="1" si="0"/>
        <v>8680.3143707607924</v>
      </c>
      <c r="K8" s="100"/>
      <c r="L8" s="100"/>
      <c r="O8" s="100"/>
      <c r="P8" s="100"/>
    </row>
    <row r="9" spans="2:16" x14ac:dyDescent="0.3">
      <c r="B9" t="s">
        <v>233</v>
      </c>
      <c r="C9" s="217">
        <f t="shared" ca="1" si="0"/>
        <v>1.3018437748717696E-2</v>
      </c>
      <c r="D9" s="217">
        <f t="shared" ca="1" si="0"/>
        <v>1.9296872037038303E-2</v>
      </c>
      <c r="E9" s="217">
        <f t="shared" ca="1" si="0"/>
        <v>4.0222866728731564E-3</v>
      </c>
      <c r="F9" s="218">
        <f t="shared" ca="1" si="0"/>
        <v>1.150052205507893</v>
      </c>
      <c r="G9" s="219">
        <f t="shared" ca="1" si="0"/>
        <v>3.2365763078290257</v>
      </c>
      <c r="H9" s="219">
        <f t="shared" ca="1" si="0"/>
        <v>4.797487997854307</v>
      </c>
      <c r="I9" s="218">
        <f t="shared" ca="1" si="0"/>
        <v>8811.1367082224187</v>
      </c>
      <c r="J9" s="218">
        <f t="shared" ca="1" si="0"/>
        <v>5936.1710201067617</v>
      </c>
      <c r="K9" s="100"/>
      <c r="L9" s="100"/>
      <c r="O9" s="100"/>
      <c r="P9" s="100"/>
    </row>
    <row r="10" spans="2:16" x14ac:dyDescent="0.3">
      <c r="B10" t="s">
        <v>232</v>
      </c>
      <c r="C10" s="217">
        <f t="shared" ca="1" si="0"/>
        <v>6.4713252946707132E-3</v>
      </c>
      <c r="D10" s="217">
        <f t="shared" ca="1" si="0"/>
        <v>1.1478370454834408E-2</v>
      </c>
      <c r="E10" s="217">
        <f t="shared" ca="1" si="0"/>
        <v>4.0222866728731564E-3</v>
      </c>
      <c r="F10" s="218">
        <f t="shared" ca="1" si="0"/>
        <v>1.150052205507893</v>
      </c>
      <c r="G10" s="219">
        <f t="shared" ca="1" si="0"/>
        <v>1.6088672491481533</v>
      </c>
      <c r="H10" s="219">
        <f t="shared" ca="1" si="0"/>
        <v>2.8536927843174595</v>
      </c>
      <c r="I10" s="218">
        <f t="shared" ca="1" si="0"/>
        <v>7984.7563622022053</v>
      </c>
      <c r="J10" s="218">
        <f t="shared" ca="1" si="0"/>
        <v>4548.6963953332206</v>
      </c>
    </row>
    <row r="11" spans="2:16" x14ac:dyDescent="0.3">
      <c r="B11" t="s">
        <v>245</v>
      </c>
      <c r="C11" s="217">
        <f t="shared" ca="1" si="0"/>
        <v>7.7858511795783772E-3</v>
      </c>
      <c r="D11" s="217">
        <f t="shared" ca="1" si="0"/>
        <v>1.0742660968954714E-2</v>
      </c>
      <c r="E11" s="217">
        <f t="shared" ca="1" si="0"/>
        <v>4.3553728327570661E-3</v>
      </c>
      <c r="F11" s="218">
        <f t="shared" ca="1" si="0"/>
        <v>1.2452882003419004</v>
      </c>
      <c r="G11" s="219">
        <f t="shared" ca="1" si="0"/>
        <v>1.7876428674533766</v>
      </c>
      <c r="H11" s="219">
        <f t="shared" ca="1" si="0"/>
        <v>2.4665307383465325</v>
      </c>
      <c r="I11" s="218" t="str">
        <f t="shared" ca="1" si="0"/>
        <v>n/a</v>
      </c>
      <c r="J11" s="218" t="str">
        <f t="shared" ca="1" si="0"/>
        <v>n/a</v>
      </c>
    </row>
    <row r="13" spans="2:16" x14ac:dyDescent="0.3">
      <c r="C13" s="193"/>
      <c r="D13" s="193"/>
      <c r="E13" s="193"/>
      <c r="F13" s="192"/>
      <c r="I13" s="125"/>
    </row>
    <row r="14" spans="2:16" x14ac:dyDescent="0.3">
      <c r="F14" s="125"/>
      <c r="G14" s="125"/>
      <c r="H14" s="125"/>
      <c r="I14" s="125"/>
    </row>
    <row r="15" spans="2:16" x14ac:dyDescent="0.3">
      <c r="C15" s="212"/>
      <c r="F15" s="125"/>
      <c r="G15" s="125"/>
      <c r="H15" s="125"/>
      <c r="I15" s="125"/>
    </row>
    <row r="16" spans="2:16" x14ac:dyDescent="0.3">
      <c r="F16" s="125"/>
      <c r="G16" s="125"/>
      <c r="H16" s="125"/>
      <c r="I16" s="125"/>
    </row>
    <row r="17" spans="6:9" x14ac:dyDescent="0.3">
      <c r="F17" s="125"/>
      <c r="G17" s="125"/>
      <c r="H17" s="125"/>
      <c r="I17" s="125"/>
    </row>
  </sheetData>
  <mergeCells count="4">
    <mergeCell ref="F2:F4"/>
    <mergeCell ref="C2:E3"/>
    <mergeCell ref="G2:H3"/>
    <mergeCell ref="I2:J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6"/>
  <sheetViews>
    <sheetView zoomScaleNormal="100" zoomScalePageLayoutView="135" workbookViewId="0">
      <selection activeCell="J17" sqref="J17"/>
    </sheetView>
  </sheetViews>
  <sheetFormatPr defaultColWidth="8.77734375" defaultRowHeight="10.199999999999999" x14ac:dyDescent="0.2"/>
  <cols>
    <col min="1" max="1" width="1.44140625" style="1" customWidth="1"/>
    <col min="2" max="2" width="9.33203125" style="1" customWidth="1"/>
    <col min="3" max="3" width="14.44140625" style="1" customWidth="1"/>
    <col min="4" max="4" width="5.77734375" style="1" customWidth="1"/>
    <col min="5" max="5" width="1.77734375" style="1" customWidth="1"/>
    <col min="6" max="6" width="18" style="1" customWidth="1"/>
    <col min="7" max="7" width="9.6640625" style="1" customWidth="1"/>
    <col min="8" max="8" width="1.33203125" style="1" customWidth="1"/>
    <col min="9" max="9" width="16.33203125" style="1" customWidth="1"/>
    <col min="10" max="10" width="8.44140625" style="1" customWidth="1"/>
    <col min="11" max="11" width="1.44140625" style="1" customWidth="1"/>
    <col min="12" max="12" width="2.77734375" style="1" customWidth="1"/>
    <col min="13" max="13" width="2.6640625" style="1" customWidth="1"/>
    <col min="14" max="14" width="14.6640625" style="1" customWidth="1"/>
    <col min="15" max="15" width="30.77734375" style="1" customWidth="1"/>
    <col min="16" max="16" width="23.44140625" style="1" customWidth="1"/>
    <col min="17" max="17" width="1" style="1" customWidth="1"/>
    <col min="18" max="18" width="24.33203125" style="1" customWidth="1"/>
    <col min="19" max="19" width="10.6640625" style="1" customWidth="1"/>
    <col min="20" max="20" width="5.88671875" style="1" customWidth="1"/>
    <col min="21" max="21" width="13.6640625" style="1" customWidth="1"/>
    <col min="22" max="22" width="12.77734375" style="1" customWidth="1"/>
    <col min="23" max="16384" width="8.77734375" style="1"/>
  </cols>
  <sheetData>
    <row r="1" spans="1:50" ht="6" customHeight="1" thickBot="1" x14ac:dyDescent="0.5">
      <c r="A1" s="67"/>
      <c r="B1" s="17"/>
      <c r="C1" s="17"/>
      <c r="D1" s="17"/>
      <c r="E1" s="17"/>
      <c r="F1" s="17"/>
      <c r="G1" s="17"/>
      <c r="H1" s="17"/>
      <c r="I1" s="17"/>
      <c r="J1" s="17"/>
      <c r="K1" s="17"/>
      <c r="L1" s="17"/>
      <c r="M1" s="17"/>
      <c r="N1" s="17"/>
      <c r="O1" s="30"/>
      <c r="P1" s="17"/>
      <c r="Q1" s="17"/>
      <c r="R1" s="17"/>
      <c r="S1" s="17"/>
      <c r="T1" s="17"/>
      <c r="U1" s="17"/>
      <c r="V1" s="17"/>
      <c r="W1" s="17"/>
      <c r="X1" s="17"/>
      <c r="Y1" s="17"/>
      <c r="Z1" s="17"/>
      <c r="AA1" s="17"/>
      <c r="AB1" s="17"/>
      <c r="AC1" s="17"/>
      <c r="AD1" s="17"/>
      <c r="AE1" s="17"/>
      <c r="AF1" s="17"/>
      <c r="AG1" s="17"/>
      <c r="AH1" s="17"/>
      <c r="AI1" s="17"/>
      <c r="AJ1" s="17"/>
      <c r="AK1" s="17"/>
      <c r="AL1" s="17"/>
      <c r="AM1" s="17"/>
    </row>
    <row r="2" spans="1:50" ht="10.199999999999999" customHeight="1" x14ac:dyDescent="0.3">
      <c r="A2" s="115" t="s">
        <v>174</v>
      </c>
      <c r="B2" s="20"/>
      <c r="D2" s="20"/>
      <c r="E2" s="20"/>
      <c r="F2" s="20"/>
      <c r="G2" s="20"/>
      <c r="H2" s="20"/>
      <c r="I2" s="20"/>
      <c r="J2" s="17"/>
      <c r="K2" s="17"/>
      <c r="L2" s="17"/>
      <c r="M2" s="17"/>
      <c r="N2" s="17"/>
      <c r="O2" s="297" t="s">
        <v>55</v>
      </c>
      <c r="P2" s="298"/>
      <c r="Q2" s="298"/>
      <c r="R2" s="298"/>
      <c r="S2" s="298"/>
      <c r="T2" s="299"/>
      <c r="U2" s="17"/>
      <c r="V2" s="17"/>
      <c r="W2" s="17"/>
      <c r="X2" s="17"/>
      <c r="Y2" s="17"/>
      <c r="Z2" s="17"/>
      <c r="AA2" s="17"/>
      <c r="AB2" s="17"/>
      <c r="AC2" s="17"/>
      <c r="AD2" s="17"/>
      <c r="AE2" s="17"/>
      <c r="AF2" s="17"/>
      <c r="AG2" s="17"/>
      <c r="AH2" s="17"/>
      <c r="AI2" s="17"/>
      <c r="AJ2" s="17"/>
      <c r="AK2" s="17"/>
      <c r="AL2" s="17"/>
      <c r="AM2" s="17"/>
      <c r="AO2" t="s">
        <v>156</v>
      </c>
      <c r="AP2" t="s">
        <v>157</v>
      </c>
      <c r="AQ2" t="s">
        <v>158</v>
      </c>
      <c r="AR2" t="s">
        <v>159</v>
      </c>
      <c r="AS2" t="s">
        <v>160</v>
      </c>
      <c r="AT2" t="s">
        <v>161</v>
      </c>
      <c r="AU2" t="s">
        <v>162</v>
      </c>
      <c r="AV2" t="s">
        <v>198</v>
      </c>
      <c r="AW2" t="s">
        <v>164</v>
      </c>
    </row>
    <row r="3" spans="1:50" ht="10.199999999999999" customHeight="1" thickBot="1" x14ac:dyDescent="0.35">
      <c r="A3" s="17"/>
      <c r="B3" s="20"/>
      <c r="C3" s="20"/>
      <c r="D3" s="20"/>
      <c r="E3" s="20"/>
      <c r="F3" s="20"/>
      <c r="G3" s="20"/>
      <c r="H3" s="20"/>
      <c r="I3" s="20"/>
      <c r="J3" s="17"/>
      <c r="K3" s="17"/>
      <c r="L3" s="17"/>
      <c r="M3" s="17"/>
      <c r="N3" s="17"/>
      <c r="O3" s="300"/>
      <c r="P3" s="301"/>
      <c r="Q3" s="301"/>
      <c r="R3" s="301"/>
      <c r="S3" s="301"/>
      <c r="T3" s="302"/>
      <c r="U3" s="17"/>
      <c r="V3" s="17"/>
      <c r="W3" s="17"/>
      <c r="X3" s="17"/>
      <c r="Y3" s="17"/>
      <c r="Z3" s="17"/>
      <c r="AA3" s="17"/>
      <c r="AB3" s="17"/>
      <c r="AC3" s="17"/>
      <c r="AD3" s="17"/>
      <c r="AE3" s="17"/>
      <c r="AF3" s="17"/>
      <c r="AG3" s="17"/>
      <c r="AH3" s="17"/>
      <c r="AI3" s="17"/>
      <c r="AJ3" s="17"/>
      <c r="AK3" s="17"/>
      <c r="AL3" s="17"/>
      <c r="AM3" s="17"/>
      <c r="AO3"/>
      <c r="AP3"/>
      <c r="AQ3"/>
      <c r="AR3"/>
      <c r="AS3"/>
      <c r="AT3"/>
      <c r="AU3"/>
      <c r="AV3"/>
      <c r="AW3"/>
    </row>
    <row r="4" spans="1:50" ht="33.450000000000003" customHeight="1" x14ac:dyDescent="0.3">
      <c r="A4" s="17"/>
      <c r="B4" s="20"/>
      <c r="C4" s="20"/>
      <c r="D4" s="264" t="s">
        <v>57</v>
      </c>
      <c r="E4" s="265"/>
      <c r="F4" s="265"/>
      <c r="G4" s="303"/>
      <c r="H4" s="20"/>
      <c r="I4" s="17"/>
      <c r="J4" s="17"/>
      <c r="K4" s="90"/>
      <c r="L4" s="90"/>
      <c r="M4" s="90"/>
      <c r="N4" s="257" t="s">
        <v>59</v>
      </c>
      <c r="O4" s="198" t="s">
        <v>32</v>
      </c>
      <c r="P4" s="198" t="s">
        <v>33</v>
      </c>
      <c r="Q4" s="305" t="s">
        <v>34</v>
      </c>
      <c r="R4" s="305"/>
      <c r="S4" s="305" t="s">
        <v>35</v>
      </c>
      <c r="T4" s="306"/>
      <c r="U4" s="17"/>
      <c r="V4" s="17"/>
      <c r="W4" s="17"/>
      <c r="X4" s="17"/>
      <c r="Y4" s="17"/>
      <c r="Z4" s="17"/>
      <c r="AA4" s="17"/>
      <c r="AB4" s="17"/>
      <c r="AC4" s="17"/>
      <c r="AD4" s="17"/>
      <c r="AE4" s="17"/>
      <c r="AF4" s="17"/>
      <c r="AG4" s="17"/>
      <c r="AH4" s="17"/>
      <c r="AI4" s="17"/>
      <c r="AJ4" s="17"/>
      <c r="AK4" s="17"/>
      <c r="AL4" s="17"/>
      <c r="AM4" s="17"/>
      <c r="AO4">
        <v>0</v>
      </c>
      <c r="AP4" s="100">
        <f>N33</f>
        <v>288</v>
      </c>
      <c r="AQ4" s="100">
        <f>(1-$D$11)*AP4</f>
        <v>144</v>
      </c>
      <c r="AR4" s="100"/>
      <c r="AS4"/>
      <c r="AT4">
        <f>IF(ISNUMBER(AO5),SUM(AQ4:AR4),SUM(AQ4:AS4))</f>
        <v>144</v>
      </c>
      <c r="AU4" s="101">
        <f t="shared" ref="AU4:AU67" si="0">LN(AT4+$J$33)-LN($J$33)</f>
        <v>0.407887093456063</v>
      </c>
      <c r="AV4">
        <f>IF(ISNUMBER(AO4),AU4/(1+$D$7)^AO4,0)</f>
        <v>0.407887093456063</v>
      </c>
      <c r="AW4"/>
    </row>
    <row r="5" spans="1:50" ht="10.8" customHeight="1" thickBot="1" x14ac:dyDescent="0.35">
      <c r="A5" s="17"/>
      <c r="B5" s="17"/>
      <c r="C5" s="33"/>
      <c r="D5" s="268"/>
      <c r="E5" s="269"/>
      <c r="F5" s="269"/>
      <c r="G5" s="304"/>
      <c r="H5" s="33"/>
      <c r="I5" s="33"/>
      <c r="J5" s="17"/>
      <c r="K5" s="17"/>
      <c r="L5" s="17"/>
      <c r="M5" s="17"/>
      <c r="N5" s="259"/>
      <c r="O5" s="199">
        <f>D33/(1+D7)^10</f>
        <v>0.1553200531458121</v>
      </c>
      <c r="P5" s="199">
        <f>O5*(1-1/(1+D7)^G16)/(1-1/(1+D7))</f>
        <v>2.7984077146577926</v>
      </c>
      <c r="Q5" s="290">
        <f>P5*G7*G9*G18*G8/G33</f>
        <v>1.2721724033938083E-2</v>
      </c>
      <c r="R5" s="290"/>
      <c r="S5" s="290">
        <f>G14*G10</f>
        <v>6.4014192141491587E-3</v>
      </c>
      <c r="T5" s="291"/>
      <c r="U5" s="17"/>
      <c r="V5" s="17"/>
      <c r="W5" s="17"/>
      <c r="X5" s="17"/>
      <c r="Y5" s="17"/>
      <c r="Z5" s="17"/>
      <c r="AA5" s="17"/>
      <c r="AB5" s="17"/>
      <c r="AC5" s="17"/>
      <c r="AD5" s="17"/>
      <c r="AE5" s="17"/>
      <c r="AF5" s="17"/>
      <c r="AG5" s="17"/>
      <c r="AH5" s="17"/>
      <c r="AI5" s="17"/>
      <c r="AJ5" s="17"/>
      <c r="AK5" s="17"/>
      <c r="AL5" s="17"/>
      <c r="AM5" s="17"/>
      <c r="AO5">
        <f t="shared" ref="AO5:AO68" si="1">IF(AO4&lt;$D$14,AO4+1,"")</f>
        <v>1</v>
      </c>
      <c r="AP5" s="100">
        <f>AP4-AQ4</f>
        <v>144</v>
      </c>
      <c r="AQ5" s="100"/>
      <c r="AR5" s="100">
        <f t="shared" ref="AR5:AR68" si="2">$D$10*AP5</f>
        <v>21.599999999999998</v>
      </c>
      <c r="AS5" s="100">
        <f>AP5</f>
        <v>144</v>
      </c>
      <c r="AT5">
        <f t="shared" ref="AT5:AT14" si="3">IF(ISNUMBER(AO6),SUM(AQ5:AR5),SUM(AQ5:AS5))</f>
        <v>21.599999999999998</v>
      </c>
      <c r="AU5" s="101">
        <f t="shared" si="0"/>
        <v>7.2828074370809404E-2</v>
      </c>
      <c r="AV5">
        <f t="shared" ref="AV5:AV68" si="4">IF(ISNUMBER(AO5),AU5/(1+$D$7)^AO5,0)</f>
        <v>6.9360070829342285E-2</v>
      </c>
      <c r="AW5">
        <f>SUM(AV5:AV111)</f>
        <v>1.052354321950264</v>
      </c>
      <c r="AX5" s="1">
        <f>SUM(AV5:AV23)</f>
        <v>0.8801506463629214</v>
      </c>
    </row>
    <row r="6" spans="1:50" ht="14.4" x14ac:dyDescent="0.3">
      <c r="A6" s="17"/>
      <c r="B6" s="10"/>
      <c r="C6" s="293" t="s">
        <v>12</v>
      </c>
      <c r="D6" s="293"/>
      <c r="E6" s="61"/>
      <c r="F6" s="28" t="s">
        <v>13</v>
      </c>
      <c r="G6" s="29"/>
      <c r="H6" s="62"/>
      <c r="I6" s="28" t="s">
        <v>47</v>
      </c>
      <c r="J6" s="29"/>
      <c r="K6" s="11"/>
      <c r="L6" s="6"/>
      <c r="M6" s="17"/>
      <c r="N6" s="18"/>
      <c r="O6" s="6"/>
      <c r="P6" s="6"/>
      <c r="Q6" s="6"/>
      <c r="R6" s="6"/>
      <c r="S6" s="6"/>
      <c r="T6" s="12"/>
      <c r="U6" s="17"/>
      <c r="V6" s="17"/>
      <c r="W6" s="17"/>
      <c r="X6" s="17"/>
      <c r="Y6" s="17"/>
      <c r="Z6" s="17"/>
      <c r="AA6" s="17"/>
      <c r="AB6" s="17"/>
      <c r="AC6" s="17"/>
      <c r="AD6" s="17"/>
      <c r="AE6" s="17"/>
      <c r="AF6" s="17"/>
      <c r="AG6" s="17"/>
      <c r="AH6" s="17"/>
      <c r="AI6" s="17"/>
      <c r="AJ6" s="17"/>
      <c r="AK6" s="17"/>
      <c r="AL6" s="17"/>
      <c r="AM6" s="17"/>
      <c r="AO6">
        <f t="shared" si="1"/>
        <v>2</v>
      </c>
      <c r="AP6" s="100">
        <f t="shared" ref="AP6:AP69" si="5">IF(ISNUMBER(AO6),AS5,0)</f>
        <v>144</v>
      </c>
      <c r="AQ6" s="100"/>
      <c r="AR6" s="100">
        <f t="shared" si="2"/>
        <v>21.599999999999998</v>
      </c>
      <c r="AS6" s="100">
        <f t="shared" ref="AS6:AS69" si="6">AP6</f>
        <v>144</v>
      </c>
      <c r="AT6">
        <f t="shared" si="3"/>
        <v>21.599999999999998</v>
      </c>
      <c r="AU6" s="101">
        <f t="shared" si="0"/>
        <v>7.2828074370809404E-2</v>
      </c>
      <c r="AV6">
        <f t="shared" si="4"/>
        <v>6.6057210313659326E-2</v>
      </c>
      <c r="AW6"/>
    </row>
    <row r="7" spans="1:50" ht="20.55" customHeight="1" x14ac:dyDescent="0.3">
      <c r="A7" s="17"/>
      <c r="B7" s="294" t="s">
        <v>58</v>
      </c>
      <c r="C7" s="174" t="s">
        <v>0</v>
      </c>
      <c r="D7" s="175">
        <v>0.05</v>
      </c>
      <c r="E7" s="2"/>
      <c r="F7" s="14" t="s">
        <v>4</v>
      </c>
      <c r="G7" s="13">
        <v>0.2</v>
      </c>
      <c r="H7" s="4"/>
      <c r="I7" s="14" t="s">
        <v>8</v>
      </c>
      <c r="J7" s="13">
        <v>0.05</v>
      </c>
      <c r="K7" s="12"/>
      <c r="L7" s="6"/>
      <c r="M7" s="17"/>
      <c r="N7" s="259" t="s">
        <v>61</v>
      </c>
      <c r="O7" s="6"/>
      <c r="P7" s="200" t="s">
        <v>36</v>
      </c>
      <c r="Q7" s="280" t="s">
        <v>39</v>
      </c>
      <c r="R7" s="280"/>
      <c r="S7" s="113"/>
      <c r="T7" s="12"/>
      <c r="U7" s="17"/>
      <c r="V7" s="17"/>
      <c r="W7" s="17"/>
      <c r="X7" s="17"/>
      <c r="Y7" s="17"/>
      <c r="Z7" s="17"/>
      <c r="AA7" s="17"/>
      <c r="AB7" s="17"/>
      <c r="AC7" s="17"/>
      <c r="AD7" s="17"/>
      <c r="AE7" s="17"/>
      <c r="AF7" s="17"/>
      <c r="AG7" s="17"/>
      <c r="AH7" s="17"/>
      <c r="AI7" s="17"/>
      <c r="AJ7" s="17"/>
      <c r="AK7" s="17"/>
      <c r="AL7" s="17"/>
      <c r="AM7" s="17"/>
      <c r="AO7">
        <f t="shared" si="1"/>
        <v>3</v>
      </c>
      <c r="AP7" s="100">
        <f>IF(ISNUMBER(AO7),AS6,0)</f>
        <v>144</v>
      </c>
      <c r="AQ7" s="100"/>
      <c r="AR7" s="100">
        <f t="shared" si="2"/>
        <v>21.599999999999998</v>
      </c>
      <c r="AS7" s="100">
        <f t="shared" si="6"/>
        <v>144</v>
      </c>
      <c r="AT7">
        <f t="shared" si="3"/>
        <v>21.599999999999998</v>
      </c>
      <c r="AU7" s="101">
        <f t="shared" si="0"/>
        <v>7.2828074370809404E-2</v>
      </c>
      <c r="AV7">
        <f t="shared" si="4"/>
        <v>6.2911628870151726E-2</v>
      </c>
      <c r="AW7"/>
    </row>
    <row r="8" spans="1:50" ht="20.399999999999999" customHeight="1" x14ac:dyDescent="0.3">
      <c r="A8" s="17"/>
      <c r="B8" s="294"/>
      <c r="C8" s="159"/>
      <c r="D8" s="159"/>
      <c r="E8" s="63"/>
      <c r="F8" s="16" t="s">
        <v>6</v>
      </c>
      <c r="G8" s="15">
        <v>0.33</v>
      </c>
      <c r="H8" s="5"/>
      <c r="I8" s="201" t="s">
        <v>255</v>
      </c>
      <c r="J8" s="202">
        <v>3</v>
      </c>
      <c r="K8" s="12"/>
      <c r="L8" s="6"/>
      <c r="M8" s="17"/>
      <c r="N8" s="259"/>
      <c r="O8" s="25" t="s">
        <v>53</v>
      </c>
      <c r="P8" s="154">
        <f>($S$5+$Q$5*J15)*J7*J9</f>
        <v>9.0834930428414392E-4</v>
      </c>
      <c r="Q8" s="295">
        <f>P8/(J16/J8)</f>
        <v>7.7858511795783772E-3</v>
      </c>
      <c r="R8" s="295"/>
      <c r="S8" s="116"/>
      <c r="T8" s="12"/>
      <c r="U8" s="17"/>
      <c r="V8" s="17"/>
      <c r="W8" s="17"/>
      <c r="X8" s="17"/>
      <c r="Y8" s="17"/>
      <c r="Z8" s="17"/>
      <c r="AA8" s="17"/>
      <c r="AB8" s="17"/>
      <c r="AC8" s="17"/>
      <c r="AD8" s="17"/>
      <c r="AE8" s="17"/>
      <c r="AF8" s="17"/>
      <c r="AG8" s="17"/>
      <c r="AH8" s="17"/>
      <c r="AI8" s="17"/>
      <c r="AJ8" s="17"/>
      <c r="AK8" s="17"/>
      <c r="AL8" s="17"/>
      <c r="AM8" s="17"/>
      <c r="AO8">
        <f t="shared" si="1"/>
        <v>4</v>
      </c>
      <c r="AP8" s="100">
        <f t="shared" si="5"/>
        <v>144</v>
      </c>
      <c r="AQ8" s="100"/>
      <c r="AR8" s="100">
        <f t="shared" si="2"/>
        <v>21.599999999999998</v>
      </c>
      <c r="AS8" s="100">
        <f t="shared" si="6"/>
        <v>144</v>
      </c>
      <c r="AT8">
        <f t="shared" si="3"/>
        <v>21.599999999999998</v>
      </c>
      <c r="AU8" s="101">
        <f t="shared" si="0"/>
        <v>7.2828074370809404E-2</v>
      </c>
      <c r="AV8">
        <f t="shared" si="4"/>
        <v>5.9915837019192127E-2</v>
      </c>
      <c r="AW8"/>
    </row>
    <row r="9" spans="1:50" ht="30.6" x14ac:dyDescent="0.3">
      <c r="A9" s="17"/>
      <c r="B9" s="294"/>
      <c r="C9" s="296" t="s">
        <v>14</v>
      </c>
      <c r="D9" s="296"/>
      <c r="E9" s="2"/>
      <c r="F9" s="201" t="s">
        <v>209</v>
      </c>
      <c r="G9" s="202">
        <v>1</v>
      </c>
      <c r="H9" s="5"/>
      <c r="I9" s="201" t="s">
        <v>126</v>
      </c>
      <c r="J9" s="202">
        <v>0.95</v>
      </c>
      <c r="K9" s="66"/>
      <c r="L9" s="6"/>
      <c r="M9" s="17"/>
      <c r="N9" s="259"/>
      <c r="O9" s="25" t="s">
        <v>52</v>
      </c>
      <c r="P9" s="186">
        <f>($S$5+$Q$5*J14)*J10*J18</f>
        <v>8.5081874874121336E-3</v>
      </c>
      <c r="Q9" s="295">
        <f>P9/(J17/J11)</f>
        <v>1.0742660968954714E-2</v>
      </c>
      <c r="R9" s="295"/>
      <c r="S9" s="116"/>
      <c r="T9" s="12"/>
      <c r="U9" s="17"/>
      <c r="V9" s="17"/>
      <c r="W9" s="17"/>
      <c r="X9" s="17"/>
      <c r="Y9" s="17"/>
      <c r="Z9" s="17"/>
      <c r="AA9" s="17"/>
      <c r="AB9" s="17"/>
      <c r="AC9" s="17"/>
      <c r="AD9" s="17"/>
      <c r="AE9" s="17"/>
      <c r="AF9" s="17"/>
      <c r="AG9" s="17"/>
      <c r="AH9" s="17"/>
      <c r="AI9" s="17"/>
      <c r="AJ9" s="17"/>
      <c r="AK9" s="17"/>
      <c r="AL9" s="17"/>
      <c r="AM9" s="17"/>
      <c r="AO9">
        <f t="shared" si="1"/>
        <v>5</v>
      </c>
      <c r="AP9" s="100">
        <f t="shared" si="5"/>
        <v>144</v>
      </c>
      <c r="AQ9" s="100"/>
      <c r="AR9" s="100">
        <f t="shared" si="2"/>
        <v>21.599999999999998</v>
      </c>
      <c r="AS9" s="100">
        <f t="shared" si="6"/>
        <v>144</v>
      </c>
      <c r="AT9">
        <f>IF(ISNUMBER(AO10),SUM(AQ9:AR9),SUM(AQ9:AS9))</f>
        <v>21.599999999999998</v>
      </c>
      <c r="AU9" s="101">
        <f t="shared" si="0"/>
        <v>7.2828074370809404E-2</v>
      </c>
      <c r="AV9">
        <f t="shared" si="4"/>
        <v>5.7062701923040117E-2</v>
      </c>
      <c r="AW9"/>
    </row>
    <row r="10" spans="1:50" ht="40.799999999999997" x14ac:dyDescent="0.3">
      <c r="A10" s="17"/>
      <c r="B10" s="294"/>
      <c r="C10" s="147" t="s">
        <v>3</v>
      </c>
      <c r="D10" s="148">
        <v>0.15</v>
      </c>
      <c r="E10" s="130"/>
      <c r="F10" s="201" t="s">
        <v>220</v>
      </c>
      <c r="G10" s="171">
        <v>3</v>
      </c>
      <c r="H10" s="131"/>
      <c r="I10" s="157" t="s">
        <v>9</v>
      </c>
      <c r="J10" s="202">
        <v>0.66666666666666663</v>
      </c>
      <c r="K10" s="132"/>
      <c r="L10" s="6"/>
      <c r="M10" s="17"/>
      <c r="N10" s="149"/>
      <c r="O10" s="25"/>
      <c r="P10" s="150"/>
      <c r="Q10" s="116"/>
      <c r="R10" s="116"/>
      <c r="S10" s="116"/>
      <c r="T10" s="12"/>
      <c r="U10" s="17"/>
      <c r="V10" s="17"/>
      <c r="W10" s="17"/>
      <c r="X10" s="17"/>
      <c r="Y10" s="17"/>
      <c r="Z10" s="17"/>
      <c r="AA10" s="17"/>
      <c r="AB10" s="17"/>
      <c r="AC10" s="17"/>
      <c r="AD10" s="17"/>
      <c r="AE10" s="17"/>
      <c r="AF10" s="17"/>
      <c r="AG10" s="17"/>
      <c r="AH10" s="17"/>
      <c r="AI10" s="17"/>
      <c r="AJ10" s="17"/>
      <c r="AK10" s="17"/>
      <c r="AL10" s="17"/>
      <c r="AM10" s="17"/>
      <c r="AO10">
        <f t="shared" si="1"/>
        <v>6</v>
      </c>
      <c r="AP10" s="100">
        <f>IF(ISNUMBER(AO10),AS9,0)</f>
        <v>144</v>
      </c>
      <c r="AQ10" s="100"/>
      <c r="AR10" s="100">
        <f t="shared" si="2"/>
        <v>21.599999999999998</v>
      </c>
      <c r="AS10" s="100">
        <f t="shared" si="6"/>
        <v>144</v>
      </c>
      <c r="AT10">
        <f>IF(ISNUMBER(AO11),SUM(AQ10:AR10),SUM(AQ10:AS10))</f>
        <v>21.599999999999998</v>
      </c>
      <c r="AU10" s="101">
        <f t="shared" si="0"/>
        <v>7.2828074370809404E-2</v>
      </c>
      <c r="AV10">
        <f t="shared" si="4"/>
        <v>5.4345430402895356E-2</v>
      </c>
      <c r="AW10"/>
    </row>
    <row r="11" spans="1:50" ht="33" customHeight="1" x14ac:dyDescent="0.3">
      <c r="A11" s="17"/>
      <c r="B11" s="294"/>
      <c r="C11" s="169" t="s">
        <v>5</v>
      </c>
      <c r="D11" s="170">
        <v>0.5</v>
      </c>
      <c r="E11" s="3"/>
      <c r="F11" s="64"/>
      <c r="G11" s="65"/>
      <c r="H11" s="6"/>
      <c r="I11" s="201" t="s">
        <v>256</v>
      </c>
      <c r="J11" s="202">
        <v>1.25</v>
      </c>
      <c r="K11" s="66"/>
      <c r="L11" s="17"/>
      <c r="M11" s="17"/>
      <c r="N11" s="322"/>
      <c r="O11" s="6"/>
      <c r="P11" s="113"/>
      <c r="Q11" s="317"/>
      <c r="R11" s="317"/>
      <c r="S11" s="317"/>
      <c r="T11" s="318"/>
      <c r="U11" s="17"/>
      <c r="V11" s="17"/>
      <c r="W11" s="17"/>
      <c r="X11" s="17"/>
      <c r="Y11" s="17"/>
      <c r="Z11" s="17"/>
      <c r="AA11" s="17"/>
      <c r="AB11" s="17"/>
      <c r="AC11" s="17"/>
      <c r="AD11" s="17"/>
      <c r="AE11" s="17"/>
      <c r="AF11" s="17"/>
      <c r="AG11" s="17"/>
      <c r="AH11" s="17"/>
      <c r="AI11" s="17"/>
      <c r="AJ11" s="17"/>
      <c r="AK11" s="17"/>
      <c r="AL11" s="17"/>
      <c r="AM11" s="17"/>
      <c r="AO11">
        <f t="shared" si="1"/>
        <v>7</v>
      </c>
      <c r="AP11" s="100">
        <f>IF(ISNUMBER(AO11),AS10,0)</f>
        <v>144</v>
      </c>
      <c r="AQ11" s="100"/>
      <c r="AR11" s="100">
        <f t="shared" si="2"/>
        <v>21.599999999999998</v>
      </c>
      <c r="AS11" s="100">
        <f t="shared" si="6"/>
        <v>144</v>
      </c>
      <c r="AT11">
        <f>IF(ISNUMBER(AO12),SUM(AQ11:AR11),SUM(AQ11:AS11))</f>
        <v>21.599999999999998</v>
      </c>
      <c r="AU11" s="101">
        <f t="shared" si="0"/>
        <v>7.2828074370809404E-2</v>
      </c>
      <c r="AV11">
        <f t="shared" si="4"/>
        <v>5.1757552764662235E-2</v>
      </c>
      <c r="AW11"/>
    </row>
    <row r="12" spans="1:50" ht="10.8" customHeight="1" x14ac:dyDescent="0.3">
      <c r="A12" s="17"/>
      <c r="B12" s="18"/>
      <c r="C12" s="9"/>
      <c r="D12" s="8"/>
      <c r="E12" s="2"/>
      <c r="F12" s="64"/>
      <c r="G12" s="65"/>
      <c r="H12" s="60"/>
      <c r="I12" s="6"/>
      <c r="J12" s="8"/>
      <c r="K12" s="12"/>
      <c r="L12" s="6"/>
      <c r="M12" s="17"/>
      <c r="N12" s="322"/>
      <c r="O12" s="25"/>
      <c r="P12" s="150"/>
      <c r="Q12" s="319"/>
      <c r="R12" s="319"/>
      <c r="S12" s="319"/>
      <c r="T12" s="320"/>
      <c r="U12" s="17"/>
      <c r="V12" s="17"/>
      <c r="W12" s="17"/>
      <c r="X12" s="17"/>
      <c r="Y12" s="17"/>
      <c r="Z12" s="17"/>
      <c r="AA12" s="17"/>
      <c r="AB12" s="17"/>
      <c r="AC12" s="17"/>
      <c r="AD12" s="17"/>
      <c r="AE12" s="17"/>
      <c r="AF12" s="17"/>
      <c r="AG12" s="17"/>
      <c r="AH12" s="17"/>
      <c r="AI12" s="17"/>
      <c r="AJ12" s="17"/>
      <c r="AK12" s="17"/>
      <c r="AL12" s="17"/>
      <c r="AM12" s="17"/>
      <c r="AO12">
        <f t="shared" si="1"/>
        <v>8</v>
      </c>
      <c r="AP12" s="100">
        <f>IF(ISNUMBER(AO12),AS11,0)</f>
        <v>144</v>
      </c>
      <c r="AQ12" s="100"/>
      <c r="AR12" s="100">
        <f t="shared" si="2"/>
        <v>21.599999999999998</v>
      </c>
      <c r="AS12" s="100">
        <f t="shared" si="6"/>
        <v>144</v>
      </c>
      <c r="AT12">
        <f>IF(ISNUMBER(AO13),SUM(AQ12:AR12),SUM(AQ12:AS12))</f>
        <v>21.599999999999998</v>
      </c>
      <c r="AU12" s="101">
        <f t="shared" si="0"/>
        <v>7.2828074370809404E-2</v>
      </c>
      <c r="AV12">
        <f t="shared" si="4"/>
        <v>4.9292907394916423E-2</v>
      </c>
      <c r="AW12"/>
    </row>
    <row r="13" spans="1:50" ht="11.4" customHeight="1" x14ac:dyDescent="0.3">
      <c r="A13" s="17"/>
      <c r="B13" s="18"/>
      <c r="C13" s="9"/>
      <c r="D13" s="8"/>
      <c r="E13" s="2"/>
      <c r="F13" s="64"/>
      <c r="G13" s="65"/>
      <c r="H13" s="8"/>
      <c r="I13" s="6"/>
      <c r="J13" s="8"/>
      <c r="K13" s="12"/>
      <c r="L13" s="6"/>
      <c r="M13" s="17"/>
      <c r="N13" s="322"/>
      <c r="O13" s="25"/>
      <c r="P13" s="216"/>
      <c r="Q13" s="321"/>
      <c r="R13" s="321"/>
      <c r="S13" s="319"/>
      <c r="T13" s="320"/>
      <c r="U13" s="17"/>
      <c r="V13" s="17"/>
      <c r="W13" s="17"/>
      <c r="X13" s="17"/>
      <c r="Y13" s="17"/>
      <c r="Z13" s="17"/>
      <c r="AA13" s="17"/>
      <c r="AB13" s="17"/>
      <c r="AC13" s="17"/>
      <c r="AD13" s="17"/>
      <c r="AE13" s="17"/>
      <c r="AF13" s="17"/>
      <c r="AG13" s="17"/>
      <c r="AH13" s="17"/>
      <c r="AI13" s="17"/>
      <c r="AJ13" s="17"/>
      <c r="AK13" s="17"/>
      <c r="AL13" s="17"/>
      <c r="AM13" s="17"/>
      <c r="AO13">
        <f t="shared" si="1"/>
        <v>9</v>
      </c>
      <c r="AP13" s="100">
        <f>IF(ISNUMBER(AO13),AS12,0)</f>
        <v>144</v>
      </c>
      <c r="AQ13" s="100"/>
      <c r="AR13" s="100">
        <f t="shared" si="2"/>
        <v>21.599999999999998</v>
      </c>
      <c r="AS13" s="100">
        <f t="shared" si="6"/>
        <v>144</v>
      </c>
      <c r="AT13">
        <f t="shared" si="3"/>
        <v>21.599999999999998</v>
      </c>
      <c r="AU13" s="101">
        <f t="shared" si="0"/>
        <v>7.2828074370809404E-2</v>
      </c>
      <c r="AV13">
        <f t="shared" si="4"/>
        <v>4.694562609039659E-2</v>
      </c>
      <c r="AW13"/>
    </row>
    <row r="14" spans="1:50" ht="21" customHeight="1" x14ac:dyDescent="0.3">
      <c r="A14" s="17"/>
      <c r="B14" s="274" t="s">
        <v>173</v>
      </c>
      <c r="C14" s="275" t="s">
        <v>1</v>
      </c>
      <c r="D14" s="277">
        <v>20</v>
      </c>
      <c r="E14" s="3"/>
      <c r="F14" s="275" t="s">
        <v>2</v>
      </c>
      <c r="G14" s="277">
        <v>2.1338064047163861E-3</v>
      </c>
      <c r="H14" s="8"/>
      <c r="I14" s="172" t="s">
        <v>10</v>
      </c>
      <c r="J14" s="173">
        <v>0.5</v>
      </c>
      <c r="K14" s="12"/>
      <c r="L14" s="6"/>
      <c r="M14" s="17"/>
      <c r="N14" s="18"/>
      <c r="O14" s="6"/>
      <c r="P14" s="6"/>
      <c r="Q14" s="6"/>
      <c r="R14" s="6"/>
      <c r="S14" s="6"/>
      <c r="T14" s="12"/>
      <c r="U14" s="17"/>
      <c r="V14" s="17"/>
      <c r="W14" s="17"/>
      <c r="X14" s="17"/>
      <c r="Y14" s="17"/>
      <c r="Z14" s="17"/>
      <c r="AA14" s="17"/>
      <c r="AB14" s="17"/>
      <c r="AC14" s="17"/>
      <c r="AD14" s="17"/>
      <c r="AE14" s="17"/>
      <c r="AF14" s="17"/>
      <c r="AG14" s="17"/>
      <c r="AH14" s="17"/>
      <c r="AI14" s="17"/>
      <c r="AJ14" s="17"/>
      <c r="AK14" s="17"/>
      <c r="AL14" s="17"/>
      <c r="AM14" s="17"/>
      <c r="AO14">
        <f t="shared" si="1"/>
        <v>10</v>
      </c>
      <c r="AP14" s="100">
        <f t="shared" si="5"/>
        <v>144</v>
      </c>
      <c r="AQ14" s="100"/>
      <c r="AR14" s="100">
        <f t="shared" si="2"/>
        <v>21.599999999999998</v>
      </c>
      <c r="AS14" s="100">
        <f t="shared" si="6"/>
        <v>144</v>
      </c>
      <c r="AT14">
        <f t="shared" si="3"/>
        <v>21.599999999999998</v>
      </c>
      <c r="AU14" s="101">
        <f t="shared" si="0"/>
        <v>7.2828074370809404E-2</v>
      </c>
      <c r="AV14">
        <f t="shared" si="4"/>
        <v>4.4710120086091987E-2</v>
      </c>
      <c r="AW14"/>
    </row>
    <row r="15" spans="1:50" ht="21" customHeight="1" x14ac:dyDescent="0.3">
      <c r="A15" s="17"/>
      <c r="B15" s="274"/>
      <c r="C15" s="275"/>
      <c r="D15" s="277"/>
      <c r="E15" s="3"/>
      <c r="F15" s="283"/>
      <c r="G15" s="289"/>
      <c r="H15" s="8"/>
      <c r="I15" s="160" t="s">
        <v>11</v>
      </c>
      <c r="J15" s="161">
        <v>1</v>
      </c>
      <c r="K15" s="12"/>
      <c r="L15" s="6"/>
      <c r="M15" s="17"/>
      <c r="N15" s="259" t="s">
        <v>212</v>
      </c>
      <c r="O15" s="200" t="s">
        <v>213</v>
      </c>
      <c r="P15" s="200" t="s">
        <v>40</v>
      </c>
      <c r="Q15" s="280" t="s">
        <v>41</v>
      </c>
      <c r="R15" s="280"/>
      <c r="S15" s="280" t="s">
        <v>39</v>
      </c>
      <c r="T15" s="281"/>
      <c r="U15" s="17"/>
      <c r="V15" s="17"/>
      <c r="W15" s="17"/>
      <c r="X15" s="17"/>
      <c r="Y15" s="17"/>
      <c r="Z15" s="17"/>
      <c r="AA15" s="17"/>
      <c r="AB15" s="17"/>
      <c r="AC15" s="17"/>
      <c r="AD15" s="17"/>
      <c r="AE15" s="17"/>
      <c r="AF15" s="17"/>
      <c r="AG15" s="17"/>
      <c r="AH15" s="17"/>
      <c r="AI15" s="17"/>
      <c r="AJ15" s="17"/>
      <c r="AK15" s="17"/>
      <c r="AL15" s="17"/>
      <c r="AM15" s="17"/>
      <c r="AO15">
        <f t="shared" si="1"/>
        <v>11</v>
      </c>
      <c r="AP15" s="100">
        <f t="shared" si="5"/>
        <v>144</v>
      </c>
      <c r="AQ15" s="100"/>
      <c r="AR15" s="100">
        <f t="shared" si="2"/>
        <v>21.599999999999998</v>
      </c>
      <c r="AS15" s="100">
        <f t="shared" si="6"/>
        <v>144</v>
      </c>
      <c r="AT15">
        <f>IF(ISNUMBER(AO16),SUM(AQ15:AR15),SUM(AQ15:AS15))</f>
        <v>21.599999999999998</v>
      </c>
      <c r="AU15" s="101">
        <f t="shared" si="0"/>
        <v>7.2828074370809404E-2</v>
      </c>
      <c r="AV15">
        <f t="shared" si="4"/>
        <v>4.2581066748659031E-2</v>
      </c>
      <c r="AW15"/>
    </row>
    <row r="16" spans="1:50" ht="21" customHeight="1" thickBot="1" x14ac:dyDescent="0.35">
      <c r="A16" s="17"/>
      <c r="B16" s="274"/>
      <c r="C16" s="275"/>
      <c r="D16" s="277"/>
      <c r="E16" s="3"/>
      <c r="F16" s="282" t="s">
        <v>145</v>
      </c>
      <c r="G16" s="284">
        <v>40</v>
      </c>
      <c r="H16" s="8"/>
      <c r="I16" s="164" t="s">
        <v>30</v>
      </c>
      <c r="J16" s="162">
        <v>0.35</v>
      </c>
      <c r="K16" s="12"/>
      <c r="L16" s="6"/>
      <c r="M16" s="17"/>
      <c r="N16" s="279"/>
      <c r="O16" s="203">
        <f>AW5</f>
        <v>1.052354321950264</v>
      </c>
      <c r="P16" s="203">
        <f>AV4</f>
        <v>0.407887093456063</v>
      </c>
      <c r="Q16" s="286">
        <f>O16+P16</f>
        <v>1.460241415406327</v>
      </c>
      <c r="R16" s="286"/>
      <c r="S16" s="287">
        <f>Q16/(Tim!N33/Tim!O33)</f>
        <v>4.3553728327570661E-3</v>
      </c>
      <c r="T16" s="288"/>
      <c r="U16" s="17"/>
      <c r="V16" s="17"/>
      <c r="W16" s="17"/>
      <c r="X16" s="17"/>
      <c r="Y16" s="17"/>
      <c r="Z16" s="17"/>
      <c r="AA16" s="17"/>
      <c r="AB16" s="17"/>
      <c r="AC16" s="17"/>
      <c r="AD16" s="17"/>
      <c r="AE16" s="17"/>
      <c r="AF16" s="17"/>
      <c r="AG16" s="17"/>
      <c r="AH16" s="17"/>
      <c r="AI16" s="17"/>
      <c r="AJ16" s="17"/>
      <c r="AK16" s="17"/>
      <c r="AL16" s="17"/>
      <c r="AM16" s="17"/>
      <c r="AO16">
        <f t="shared" si="1"/>
        <v>12</v>
      </c>
      <c r="AP16" s="100">
        <f t="shared" si="5"/>
        <v>144</v>
      </c>
      <c r="AQ16" s="100"/>
      <c r="AR16" s="100">
        <f t="shared" si="2"/>
        <v>21.599999999999998</v>
      </c>
      <c r="AS16" s="100">
        <f t="shared" si="6"/>
        <v>144</v>
      </c>
      <c r="AT16">
        <f t="shared" ref="AT16:AT78" si="7">IF(ISNUMBER(AO17),SUM(AQ16:AR16),SUM(AQ16:AS16))</f>
        <v>21.599999999999998</v>
      </c>
      <c r="AU16" s="101">
        <f t="shared" si="0"/>
        <v>7.2828074370809404E-2</v>
      </c>
      <c r="AV16">
        <f t="shared" si="4"/>
        <v>4.0553396903484799E-2</v>
      </c>
      <c r="AW16"/>
    </row>
    <row r="17" spans="1:50" ht="21" thickBot="1" x14ac:dyDescent="0.35">
      <c r="A17" s="17"/>
      <c r="B17" s="274"/>
      <c r="C17" s="276"/>
      <c r="D17" s="278"/>
      <c r="E17" s="3"/>
      <c r="F17" s="283"/>
      <c r="G17" s="285"/>
      <c r="H17" s="6"/>
      <c r="I17" s="165" t="s">
        <v>7</v>
      </c>
      <c r="J17" s="163">
        <v>0.99</v>
      </c>
      <c r="K17" s="12"/>
      <c r="L17" s="6"/>
      <c r="M17" s="17"/>
      <c r="N17" s="6"/>
      <c r="O17" s="6"/>
      <c r="P17" s="6"/>
      <c r="Q17" s="6"/>
      <c r="R17" s="6"/>
      <c r="S17" s="6"/>
      <c r="T17" s="6"/>
      <c r="U17" s="17"/>
      <c r="V17" s="17"/>
      <c r="W17" s="17"/>
      <c r="X17" s="17"/>
      <c r="Y17" s="17"/>
      <c r="Z17" s="17"/>
      <c r="AA17" s="17"/>
      <c r="AB17" s="17"/>
      <c r="AC17" s="17"/>
      <c r="AD17" s="17"/>
      <c r="AE17" s="17"/>
      <c r="AF17" s="17"/>
      <c r="AG17" s="17"/>
      <c r="AH17" s="17"/>
      <c r="AI17" s="17"/>
      <c r="AJ17" s="17"/>
      <c r="AK17" s="17"/>
      <c r="AL17" s="17"/>
      <c r="AM17" s="17"/>
      <c r="AO17">
        <f>IF(AO16&lt;$D$14,AO16+1,"")</f>
        <v>13</v>
      </c>
      <c r="AP17" s="100">
        <f>IF(ISNUMBER(AO17),AS16,0)</f>
        <v>144</v>
      </c>
      <c r="AQ17" s="100"/>
      <c r="AR17" s="100">
        <f t="shared" si="2"/>
        <v>21.599999999999998</v>
      </c>
      <c r="AS17" s="100">
        <f t="shared" si="6"/>
        <v>144</v>
      </c>
      <c r="AT17">
        <f>IF(ISNUMBER(AO18),SUM(AQ17:AR17),SUM(AQ17:AS17))</f>
        <v>21.599999999999998</v>
      </c>
      <c r="AU17" s="101">
        <f t="shared" si="0"/>
        <v>7.2828074370809404E-2</v>
      </c>
      <c r="AV17">
        <f t="shared" si="4"/>
        <v>3.8622282765223614E-2</v>
      </c>
      <c r="AW17"/>
    </row>
    <row r="18" spans="1:50" ht="30.6" customHeight="1" x14ac:dyDescent="0.3">
      <c r="A18" s="17"/>
      <c r="B18" s="274"/>
      <c r="C18" s="6"/>
      <c r="D18" s="6"/>
      <c r="E18" s="3"/>
      <c r="F18" s="191" t="s">
        <v>15</v>
      </c>
      <c r="G18" s="183">
        <v>0.16600000000000001</v>
      </c>
      <c r="H18" s="6"/>
      <c r="I18" s="182" t="s">
        <v>154</v>
      </c>
      <c r="J18" s="181">
        <v>1</v>
      </c>
      <c r="K18" s="66"/>
      <c r="L18" s="6"/>
      <c r="M18" s="6"/>
      <c r="N18" s="254" t="s">
        <v>54</v>
      </c>
      <c r="O18" s="257" t="s">
        <v>166</v>
      </c>
      <c r="P18" s="258"/>
      <c r="Q18" s="112"/>
      <c r="R18" s="261" t="s">
        <v>42</v>
      </c>
      <c r="S18" s="261"/>
      <c r="T18" s="262"/>
      <c r="U18" s="17"/>
      <c r="V18" s="17"/>
      <c r="W18" s="17"/>
      <c r="X18" s="17"/>
      <c r="Y18" s="17"/>
      <c r="Z18" s="17"/>
      <c r="AA18" s="17"/>
      <c r="AB18" s="17"/>
      <c r="AC18" s="17"/>
      <c r="AD18" s="17"/>
      <c r="AE18" s="17"/>
      <c r="AF18" s="17"/>
      <c r="AG18" s="17"/>
      <c r="AH18" s="17"/>
      <c r="AI18" s="17"/>
      <c r="AJ18" s="17"/>
      <c r="AK18" s="17"/>
      <c r="AL18" s="17"/>
      <c r="AM18" s="17"/>
      <c r="AO18">
        <f>IF(AO17&lt;$D$14,AO17+1,"")</f>
        <v>14</v>
      </c>
      <c r="AP18" s="100">
        <f>IF(ISNUMBER(AO18),AS17,0)</f>
        <v>144</v>
      </c>
      <c r="AQ18" s="100"/>
      <c r="AR18" s="100">
        <f t="shared" si="2"/>
        <v>21.599999999999998</v>
      </c>
      <c r="AS18" s="100">
        <f t="shared" si="6"/>
        <v>144</v>
      </c>
      <c r="AT18">
        <f>IF(ISNUMBER(AO19),SUM(AQ18:AR18),SUM(AQ18:AS18))</f>
        <v>21.599999999999998</v>
      </c>
      <c r="AU18" s="101">
        <f t="shared" si="0"/>
        <v>7.2828074370809404E-2</v>
      </c>
      <c r="AV18">
        <f t="shared" si="4"/>
        <v>3.6783126443070115E-2</v>
      </c>
      <c r="AW18"/>
    </row>
    <row r="19" spans="1:50" ht="10.199999999999999" customHeight="1" thickBot="1" x14ac:dyDescent="0.35">
      <c r="A19" s="17"/>
      <c r="B19" s="177"/>
      <c r="C19" s="7"/>
      <c r="D19" s="7"/>
      <c r="E19" s="7"/>
      <c r="F19" s="178"/>
      <c r="G19" s="179"/>
      <c r="H19" s="7"/>
      <c r="I19" s="7"/>
      <c r="J19" s="7"/>
      <c r="K19" s="180"/>
      <c r="L19" s="6"/>
      <c r="M19" s="17"/>
      <c r="N19" s="255"/>
      <c r="O19" s="259"/>
      <c r="P19" s="260"/>
      <c r="Q19" s="113"/>
      <c r="R19" s="56" t="s">
        <v>43</v>
      </c>
      <c r="S19" s="56"/>
      <c r="T19" s="58">
        <f>(P33/Q33)*Q5</f>
        <v>13.552501184767793</v>
      </c>
      <c r="U19" s="17"/>
      <c r="V19" s="17"/>
      <c r="W19" s="17"/>
      <c r="X19" s="17"/>
      <c r="Y19" s="17"/>
      <c r="Z19" s="17"/>
      <c r="AA19" s="17"/>
      <c r="AB19" s="17"/>
      <c r="AC19" s="17"/>
      <c r="AD19" s="17"/>
      <c r="AE19" s="17"/>
      <c r="AF19" s="17"/>
      <c r="AG19" s="17"/>
      <c r="AH19" s="17"/>
      <c r="AI19" s="17"/>
      <c r="AJ19" s="17"/>
      <c r="AK19" s="17"/>
      <c r="AL19" s="17"/>
      <c r="AM19" s="17"/>
      <c r="AO19">
        <f>IF(AO18&lt;$D$14,AO18+1,"")</f>
        <v>15</v>
      </c>
      <c r="AP19" s="100">
        <f>IF(ISNUMBER(AO19),AS18,0)</f>
        <v>144</v>
      </c>
      <c r="AQ19" s="100"/>
      <c r="AR19" s="100">
        <f t="shared" si="2"/>
        <v>21.599999999999998</v>
      </c>
      <c r="AS19" s="100">
        <f t="shared" si="6"/>
        <v>144</v>
      </c>
      <c r="AT19">
        <f t="shared" si="7"/>
        <v>21.599999999999998</v>
      </c>
      <c r="AU19" s="101">
        <f t="shared" si="0"/>
        <v>7.2828074370809404E-2</v>
      </c>
      <c r="AV19">
        <f t="shared" si="4"/>
        <v>3.5031548993400101E-2</v>
      </c>
      <c r="AW19"/>
    </row>
    <row r="20" spans="1:50" ht="9.6" customHeight="1" thickBot="1" x14ac:dyDescent="0.35">
      <c r="A20" s="17"/>
      <c r="B20" s="17"/>
      <c r="C20" s="17"/>
      <c r="D20" s="17"/>
      <c r="E20" s="17"/>
      <c r="F20" s="17"/>
      <c r="G20" s="17"/>
      <c r="H20" s="17"/>
      <c r="I20" s="17"/>
      <c r="J20" s="17"/>
      <c r="K20" s="17"/>
      <c r="L20" s="17"/>
      <c r="M20" s="17"/>
      <c r="N20" s="255"/>
      <c r="O20" s="98" t="s">
        <v>51</v>
      </c>
      <c r="P20" s="57">
        <f>T20/T19</f>
        <v>1.9536776320493234</v>
      </c>
      <c r="Q20" s="114"/>
      <c r="R20" s="56" t="s">
        <v>44</v>
      </c>
      <c r="S20" s="56"/>
      <c r="T20" s="58">
        <f>Q8*P33</f>
        <v>26.477218423002792</v>
      </c>
      <c r="U20" s="17"/>
      <c r="V20" s="17"/>
      <c r="W20" s="17"/>
      <c r="X20" s="17"/>
      <c r="Y20" s="17"/>
      <c r="Z20" s="17"/>
      <c r="AA20" s="17"/>
      <c r="AB20" s="17"/>
      <c r="AC20" s="17"/>
      <c r="AD20" s="17"/>
      <c r="AE20" s="17"/>
      <c r="AF20" s="17"/>
      <c r="AG20" s="17"/>
      <c r="AH20" s="17"/>
      <c r="AI20" s="17"/>
      <c r="AJ20" s="17"/>
      <c r="AK20" s="17"/>
      <c r="AL20" s="17"/>
      <c r="AM20" s="17"/>
      <c r="AO20">
        <f t="shared" si="1"/>
        <v>16</v>
      </c>
      <c r="AP20" s="100">
        <f t="shared" si="5"/>
        <v>144</v>
      </c>
      <c r="AQ20" s="100"/>
      <c r="AR20" s="100">
        <f t="shared" si="2"/>
        <v>21.599999999999998</v>
      </c>
      <c r="AS20" s="100">
        <f t="shared" si="6"/>
        <v>144</v>
      </c>
      <c r="AT20">
        <f t="shared" si="7"/>
        <v>21.599999999999998</v>
      </c>
      <c r="AU20" s="101">
        <f t="shared" si="0"/>
        <v>7.2828074370809404E-2</v>
      </c>
      <c r="AV20">
        <f t="shared" si="4"/>
        <v>3.336337999371438E-2</v>
      </c>
      <c r="AW20"/>
    </row>
    <row r="21" spans="1:50" ht="10.199999999999999" customHeight="1" x14ac:dyDescent="0.3">
      <c r="A21" s="17"/>
      <c r="B21" s="17"/>
      <c r="C21" s="17"/>
      <c r="D21" s="17"/>
      <c r="E21" s="6"/>
      <c r="F21" s="263" t="s">
        <v>39</v>
      </c>
      <c r="G21" s="37" t="s">
        <v>38</v>
      </c>
      <c r="H21" s="38"/>
      <c r="I21" s="39">
        <f>Q8</f>
        <v>7.7858511795783772E-3</v>
      </c>
      <c r="J21" s="40"/>
      <c r="K21" s="41"/>
      <c r="L21" s="45"/>
      <c r="M21" s="6"/>
      <c r="N21" s="255"/>
      <c r="O21" s="98" t="s">
        <v>37</v>
      </c>
      <c r="P21" s="57">
        <f>T21/T19</f>
        <v>2.695620036867012</v>
      </c>
      <c r="Q21" s="114"/>
      <c r="R21" s="56" t="s">
        <v>37</v>
      </c>
      <c r="S21" s="56"/>
      <c r="T21" s="58">
        <f>Q9*P33</f>
        <v>36.532393743323986</v>
      </c>
      <c r="U21" s="17"/>
      <c r="V21" s="17"/>
      <c r="W21" s="17"/>
      <c r="X21" s="17"/>
      <c r="Y21" s="17"/>
      <c r="Z21" s="17"/>
      <c r="AA21" s="17"/>
      <c r="AB21" s="17"/>
      <c r="AC21" s="17"/>
      <c r="AD21" s="17"/>
      <c r="AE21" s="17"/>
      <c r="AF21" s="17"/>
      <c r="AG21" s="17"/>
      <c r="AH21" s="17"/>
      <c r="AI21" s="17"/>
      <c r="AJ21" s="17"/>
      <c r="AK21" s="17"/>
      <c r="AL21" s="17"/>
      <c r="AM21" s="17"/>
      <c r="AO21">
        <f t="shared" si="1"/>
        <v>17</v>
      </c>
      <c r="AP21" s="100">
        <f t="shared" si="5"/>
        <v>144</v>
      </c>
      <c r="AQ21" s="100"/>
      <c r="AR21" s="100">
        <f t="shared" si="2"/>
        <v>21.599999999999998</v>
      </c>
      <c r="AS21" s="100">
        <f t="shared" si="6"/>
        <v>144</v>
      </c>
      <c r="AT21">
        <f t="shared" si="7"/>
        <v>21.599999999999998</v>
      </c>
      <c r="AU21" s="101">
        <f t="shared" si="0"/>
        <v>7.2828074370809404E-2</v>
      </c>
      <c r="AV21">
        <f t="shared" si="4"/>
        <v>3.1774647613061313E-2</v>
      </c>
      <c r="AW21"/>
    </row>
    <row r="22" spans="1:50" ht="12" customHeight="1" thickBot="1" x14ac:dyDescent="0.35">
      <c r="A22" s="17"/>
      <c r="B22" s="17"/>
      <c r="C22" s="17"/>
      <c r="D22" s="17"/>
      <c r="E22" s="6"/>
      <c r="F22" s="244"/>
      <c r="G22" s="42" t="s">
        <v>37</v>
      </c>
      <c r="H22" s="43"/>
      <c r="I22" s="44">
        <f>Q9</f>
        <v>1.0742660968954714E-2</v>
      </c>
      <c r="J22" s="45"/>
      <c r="K22" s="46"/>
      <c r="L22" s="45"/>
      <c r="M22" s="6"/>
      <c r="N22" s="255"/>
      <c r="O22" s="99"/>
      <c r="P22" s="26"/>
      <c r="Q22" s="26"/>
      <c r="R22" s="56" t="s">
        <v>14</v>
      </c>
      <c r="S22" s="56"/>
      <c r="T22" s="58">
        <f>S16*P33</f>
        <v>14.811246085590607</v>
      </c>
      <c r="U22" s="17"/>
      <c r="V22" s="97"/>
      <c r="W22" s="17"/>
      <c r="X22" s="17"/>
      <c r="Y22" s="17"/>
      <c r="Z22" s="17"/>
      <c r="AA22" s="17"/>
      <c r="AB22" s="17"/>
      <c r="AC22" s="17"/>
      <c r="AD22" s="17"/>
      <c r="AE22" s="17"/>
      <c r="AF22" s="17"/>
      <c r="AG22" s="17"/>
      <c r="AH22" s="17"/>
      <c r="AI22" s="17"/>
      <c r="AJ22" s="17"/>
      <c r="AK22" s="17"/>
      <c r="AL22" s="17"/>
      <c r="AM22" s="17"/>
      <c r="AO22">
        <f t="shared" si="1"/>
        <v>18</v>
      </c>
      <c r="AP22" s="100">
        <f t="shared" si="5"/>
        <v>144</v>
      </c>
      <c r="AQ22" s="100"/>
      <c r="AR22" s="100">
        <f t="shared" si="2"/>
        <v>21.599999999999998</v>
      </c>
      <c r="AS22" s="100">
        <f t="shared" si="6"/>
        <v>144</v>
      </c>
      <c r="AT22">
        <f t="shared" si="7"/>
        <v>21.599999999999998</v>
      </c>
      <c r="AU22" s="101">
        <f t="shared" si="0"/>
        <v>7.2828074370809404E-2</v>
      </c>
      <c r="AV22">
        <f t="shared" si="4"/>
        <v>3.026156915529649E-2</v>
      </c>
      <c r="AW22"/>
    </row>
    <row r="23" spans="1:50" ht="10.8" customHeight="1" x14ac:dyDescent="0.3">
      <c r="A23" s="17"/>
      <c r="B23" s="264" t="s">
        <v>56</v>
      </c>
      <c r="C23" s="265"/>
      <c r="D23" s="265"/>
      <c r="E23" s="265"/>
      <c r="F23" s="244"/>
      <c r="G23" s="42" t="s">
        <v>14</v>
      </c>
      <c r="H23" s="43"/>
      <c r="I23" s="44">
        <f>Tim!S16</f>
        <v>4.3553728327570661E-3</v>
      </c>
      <c r="J23" s="45"/>
      <c r="K23" s="46"/>
      <c r="L23" s="45"/>
      <c r="M23" s="6"/>
      <c r="N23" s="255"/>
      <c r="O23" s="18"/>
      <c r="P23" s="6"/>
      <c r="Q23" s="6"/>
      <c r="R23" s="6"/>
      <c r="S23" s="6"/>
      <c r="T23" s="12"/>
      <c r="U23" s="17"/>
      <c r="V23" s="97"/>
      <c r="W23" s="17"/>
      <c r="X23" s="17"/>
      <c r="Y23" s="17"/>
      <c r="Z23" s="17"/>
      <c r="AA23" s="17"/>
      <c r="AB23" s="17"/>
      <c r="AC23" s="17"/>
      <c r="AD23" s="17"/>
      <c r="AE23" s="17"/>
      <c r="AF23" s="17"/>
      <c r="AG23" s="17"/>
      <c r="AH23" s="17"/>
      <c r="AI23" s="17"/>
      <c r="AJ23" s="17"/>
      <c r="AK23" s="17"/>
      <c r="AL23" s="17"/>
      <c r="AM23" s="17"/>
      <c r="AO23">
        <f t="shared" si="1"/>
        <v>19</v>
      </c>
      <c r="AP23" s="100">
        <f t="shared" si="5"/>
        <v>144</v>
      </c>
      <c r="AQ23" s="100"/>
      <c r="AR23" s="100">
        <f t="shared" si="2"/>
        <v>21.599999999999998</v>
      </c>
      <c r="AS23" s="100">
        <f t="shared" si="6"/>
        <v>144</v>
      </c>
      <c r="AT23">
        <f t="shared" si="7"/>
        <v>21.599999999999998</v>
      </c>
      <c r="AU23" s="101">
        <f t="shared" si="0"/>
        <v>7.2828074370809404E-2</v>
      </c>
      <c r="AV23">
        <f t="shared" si="4"/>
        <v>2.8820542052663323E-2</v>
      </c>
      <c r="AW23"/>
    </row>
    <row r="24" spans="1:50" ht="12.45" customHeight="1" x14ac:dyDescent="0.3">
      <c r="A24" s="17"/>
      <c r="B24" s="266"/>
      <c r="C24" s="267"/>
      <c r="D24" s="267"/>
      <c r="E24" s="267"/>
      <c r="F24" s="47" t="s">
        <v>60</v>
      </c>
      <c r="G24" s="48"/>
      <c r="H24" s="48"/>
      <c r="I24" s="49">
        <f>Tim!S16*J33</f>
        <v>1.2452882003419004</v>
      </c>
      <c r="J24" s="45"/>
      <c r="K24" s="46"/>
      <c r="L24" s="45"/>
      <c r="M24" s="6"/>
      <c r="N24" s="255"/>
      <c r="O24" s="18"/>
      <c r="P24" s="6"/>
      <c r="Q24" s="6"/>
      <c r="R24" s="6"/>
      <c r="S24" s="6"/>
      <c r="T24" s="12"/>
      <c r="U24" s="17"/>
      <c r="V24" s="6"/>
      <c r="W24" s="17"/>
      <c r="X24" s="17"/>
      <c r="Y24" s="17"/>
      <c r="Z24" s="17"/>
      <c r="AA24" s="17"/>
      <c r="AB24" s="17"/>
      <c r="AC24" s="17"/>
      <c r="AD24" s="17"/>
      <c r="AE24" s="17"/>
      <c r="AF24" s="17"/>
      <c r="AG24" s="17"/>
      <c r="AH24" s="17"/>
      <c r="AI24" s="17"/>
      <c r="AJ24" s="17"/>
      <c r="AK24" s="17"/>
      <c r="AL24" s="17"/>
      <c r="AM24" s="17"/>
      <c r="AO24">
        <f t="shared" si="1"/>
        <v>20</v>
      </c>
      <c r="AP24" s="100">
        <f t="shared" si="5"/>
        <v>144</v>
      </c>
      <c r="AQ24" s="100"/>
      <c r="AR24" s="100">
        <f t="shared" si="2"/>
        <v>21.599999999999998</v>
      </c>
      <c r="AS24" s="100">
        <f t="shared" si="6"/>
        <v>144</v>
      </c>
      <c r="AT24">
        <f>IF(ISNUMBER(AO25),SUM(AQ24:AR24),SUM(AQ24:AS24))</f>
        <v>165.6</v>
      </c>
      <c r="AU24" s="101">
        <f t="shared" si="0"/>
        <v>0.4569076172533304</v>
      </c>
      <c r="AV24">
        <f t="shared" si="4"/>
        <v>0.17220367558734259</v>
      </c>
      <c r="AW24"/>
    </row>
    <row r="25" spans="1:50" ht="5.55" customHeight="1" x14ac:dyDescent="0.3">
      <c r="A25" s="17"/>
      <c r="B25" s="266"/>
      <c r="C25" s="267"/>
      <c r="D25" s="267"/>
      <c r="E25" s="267"/>
      <c r="F25" s="50"/>
      <c r="G25" s="45"/>
      <c r="H25" s="45"/>
      <c r="I25" s="51"/>
      <c r="J25" s="45"/>
      <c r="K25" s="46"/>
      <c r="L25" s="45"/>
      <c r="M25" s="6"/>
      <c r="N25" s="255"/>
      <c r="O25" s="18"/>
      <c r="P25" s="6"/>
      <c r="Q25" s="6"/>
      <c r="R25" s="6"/>
      <c r="S25" s="6"/>
      <c r="T25" s="12"/>
      <c r="U25" s="6"/>
      <c r="V25" s="6"/>
      <c r="W25" s="17"/>
      <c r="X25" s="17"/>
      <c r="Y25" s="17"/>
      <c r="Z25" s="17"/>
      <c r="AA25" s="17"/>
      <c r="AB25" s="17"/>
      <c r="AC25" s="17"/>
      <c r="AD25" s="17"/>
      <c r="AE25" s="17"/>
      <c r="AF25" s="17"/>
      <c r="AG25" s="17"/>
      <c r="AH25" s="17"/>
      <c r="AI25" s="17"/>
      <c r="AJ25" s="17"/>
      <c r="AK25" s="17"/>
      <c r="AL25" s="17"/>
      <c r="AM25" s="17"/>
      <c r="AO25" t="str">
        <f>IF(AO24&lt;$D$14,AO24+1,"")</f>
        <v/>
      </c>
      <c r="AP25" s="100">
        <f>IF(ISNUMBER(AO25),AS24,0)</f>
        <v>0</v>
      </c>
      <c r="AQ25" s="100"/>
      <c r="AR25" s="100">
        <f t="shared" si="2"/>
        <v>0</v>
      </c>
      <c r="AS25" s="100">
        <f t="shared" si="6"/>
        <v>0</v>
      </c>
      <c r="AT25">
        <f t="shared" si="7"/>
        <v>0</v>
      </c>
      <c r="AU25" s="101">
        <f t="shared" si="0"/>
        <v>0</v>
      </c>
      <c r="AV25">
        <f t="shared" si="4"/>
        <v>0</v>
      </c>
      <c r="AW25"/>
    </row>
    <row r="26" spans="1:50" ht="12" customHeight="1" thickBot="1" x14ac:dyDescent="0.35">
      <c r="A26" s="17"/>
      <c r="B26" s="268"/>
      <c r="C26" s="269"/>
      <c r="D26" s="269"/>
      <c r="E26" s="269"/>
      <c r="F26" s="52" t="s">
        <v>48</v>
      </c>
      <c r="G26" s="53">
        <f>I21/I23</f>
        <v>1.7876428674533766</v>
      </c>
      <c r="H26" s="54" t="s">
        <v>49</v>
      </c>
      <c r="I26" s="48"/>
      <c r="J26" s="48"/>
      <c r="K26" s="55"/>
      <c r="L26" s="45"/>
      <c r="M26" s="6"/>
      <c r="N26" s="255"/>
      <c r="O26" s="270" t="s">
        <v>46</v>
      </c>
      <c r="P26" s="271"/>
      <c r="Q26" s="271"/>
      <c r="R26" s="271"/>
      <c r="S26" s="271"/>
      <c r="T26" s="117">
        <f>T20-T19</f>
        <v>12.924717238234999</v>
      </c>
      <c r="U26" s="17"/>
      <c r="V26" s="17"/>
      <c r="W26" s="17"/>
      <c r="X26" s="17"/>
      <c r="Y26" s="17"/>
      <c r="Z26" s="17"/>
      <c r="AA26" s="17"/>
      <c r="AB26" s="17"/>
      <c r="AC26" s="17"/>
      <c r="AD26" s="17"/>
      <c r="AE26" s="17"/>
      <c r="AF26" s="17"/>
      <c r="AG26" s="17"/>
      <c r="AH26" s="17"/>
      <c r="AI26" s="17"/>
      <c r="AJ26" s="17"/>
      <c r="AK26" s="17"/>
      <c r="AL26" s="17"/>
      <c r="AM26" s="17"/>
      <c r="AO26" t="str">
        <f t="shared" si="1"/>
        <v/>
      </c>
      <c r="AP26" s="100">
        <f t="shared" si="5"/>
        <v>0</v>
      </c>
      <c r="AQ26" s="100"/>
      <c r="AR26" s="100">
        <f t="shared" si="2"/>
        <v>0</v>
      </c>
      <c r="AS26" s="100">
        <f t="shared" si="6"/>
        <v>0</v>
      </c>
      <c r="AT26">
        <f t="shared" si="7"/>
        <v>0</v>
      </c>
      <c r="AU26" s="101">
        <f t="shared" si="0"/>
        <v>0</v>
      </c>
      <c r="AV26">
        <f t="shared" si="4"/>
        <v>0</v>
      </c>
      <c r="AW26"/>
    </row>
    <row r="27" spans="1:50" ht="12.6" customHeight="1" thickBot="1" x14ac:dyDescent="0.35">
      <c r="A27" s="17"/>
      <c r="B27" s="17"/>
      <c r="C27" s="17"/>
      <c r="D27" s="17"/>
      <c r="E27" s="6"/>
      <c r="F27" s="52" t="s">
        <v>50</v>
      </c>
      <c r="G27" s="53">
        <f>I22/I23</f>
        <v>2.4665307383465325</v>
      </c>
      <c r="H27" s="54" t="s">
        <v>49</v>
      </c>
      <c r="I27" s="48"/>
      <c r="J27" s="48"/>
      <c r="K27" s="55"/>
      <c r="L27" s="45"/>
      <c r="M27" s="6"/>
      <c r="N27" s="256"/>
      <c r="O27" s="272" t="s">
        <v>45</v>
      </c>
      <c r="P27" s="273"/>
      <c r="Q27" s="273"/>
      <c r="R27" s="273"/>
      <c r="S27" s="273"/>
      <c r="T27" s="118">
        <f>T21-T19</f>
        <v>22.979892558556195</v>
      </c>
      <c r="U27" s="17"/>
      <c r="V27" s="17"/>
      <c r="W27" s="17"/>
      <c r="X27" s="17"/>
      <c r="Y27" s="17"/>
      <c r="Z27" s="17"/>
      <c r="AA27" s="17"/>
      <c r="AB27" s="17"/>
      <c r="AC27" s="17"/>
      <c r="AD27" s="17"/>
      <c r="AE27" s="17"/>
      <c r="AF27" s="17"/>
      <c r="AG27" s="17"/>
      <c r="AH27" s="17"/>
      <c r="AI27" s="17"/>
      <c r="AJ27" s="17"/>
      <c r="AK27" s="17"/>
      <c r="AL27" s="17"/>
      <c r="AM27" s="17"/>
      <c r="AO27" t="str">
        <f t="shared" si="1"/>
        <v/>
      </c>
      <c r="AP27" s="100">
        <f t="shared" si="5"/>
        <v>0</v>
      </c>
      <c r="AQ27" s="100"/>
      <c r="AR27" s="100">
        <f t="shared" si="2"/>
        <v>0</v>
      </c>
      <c r="AS27" s="100">
        <f t="shared" si="6"/>
        <v>0</v>
      </c>
      <c r="AT27">
        <f t="shared" si="7"/>
        <v>0</v>
      </c>
      <c r="AU27" s="101">
        <f t="shared" si="0"/>
        <v>0</v>
      </c>
      <c r="AV27">
        <f t="shared" si="4"/>
        <v>0</v>
      </c>
      <c r="AW27" s="138"/>
      <c r="AX27" s="17"/>
    </row>
    <row r="28" spans="1:50" s="17" customFormat="1" ht="7.2" customHeight="1" x14ac:dyDescent="0.3">
      <c r="E28" s="6"/>
      <c r="F28" s="141"/>
      <c r="G28" s="134"/>
      <c r="H28" s="135"/>
      <c r="I28" s="45"/>
      <c r="J28" s="45"/>
      <c r="K28" s="46"/>
      <c r="L28" s="45"/>
      <c r="M28" s="6"/>
      <c r="N28" s="133"/>
      <c r="O28" s="136"/>
      <c r="P28" s="136"/>
      <c r="Q28" s="136"/>
      <c r="R28" s="136"/>
      <c r="S28" s="136"/>
      <c r="T28" s="137"/>
      <c r="AO28" t="str">
        <f t="shared" si="1"/>
        <v/>
      </c>
      <c r="AP28" s="100">
        <f t="shared" si="5"/>
        <v>0</v>
      </c>
      <c r="AQ28" s="100"/>
      <c r="AR28" s="100">
        <f t="shared" si="2"/>
        <v>0</v>
      </c>
      <c r="AS28" s="100">
        <f t="shared" si="6"/>
        <v>0</v>
      </c>
      <c r="AT28">
        <f t="shared" si="7"/>
        <v>0</v>
      </c>
      <c r="AU28" s="101">
        <f t="shared" si="0"/>
        <v>0</v>
      </c>
      <c r="AV28">
        <f t="shared" si="4"/>
        <v>0</v>
      </c>
      <c r="AW28"/>
      <c r="AX28" s="1"/>
    </row>
    <row r="29" spans="1:50" ht="13.8" customHeight="1" x14ac:dyDescent="0.3">
      <c r="A29" s="17"/>
      <c r="B29" s="17"/>
      <c r="C29" s="17"/>
      <c r="D29" s="17"/>
      <c r="E29" s="6"/>
      <c r="F29" s="315"/>
      <c r="G29" s="139"/>
      <c r="H29" s="45"/>
      <c r="I29" s="213" t="s">
        <v>263</v>
      </c>
      <c r="J29" s="45"/>
      <c r="K29" s="46"/>
      <c r="L29" s="45"/>
      <c r="M29" s="6"/>
      <c r="N29" s="133"/>
      <c r="O29" s="136"/>
      <c r="P29" s="136"/>
      <c r="Q29" s="136"/>
      <c r="R29" s="136"/>
      <c r="S29" s="136"/>
      <c r="T29" s="137"/>
      <c r="U29" s="17"/>
      <c r="V29" s="17"/>
      <c r="W29" s="17"/>
      <c r="X29" s="17"/>
      <c r="Y29" s="17"/>
      <c r="Z29" s="17"/>
      <c r="AA29" s="17"/>
      <c r="AB29" s="17"/>
      <c r="AC29" s="17"/>
      <c r="AD29" s="17"/>
      <c r="AE29" s="17"/>
      <c r="AF29" s="17"/>
      <c r="AG29" s="17"/>
      <c r="AH29" s="17"/>
      <c r="AI29" s="17"/>
      <c r="AJ29" s="17"/>
      <c r="AK29" s="17"/>
      <c r="AL29" s="17"/>
      <c r="AM29" s="17"/>
      <c r="AO29" t="str">
        <f t="shared" si="1"/>
        <v/>
      </c>
      <c r="AP29" s="100">
        <f t="shared" si="5"/>
        <v>0</v>
      </c>
      <c r="AQ29" s="100"/>
      <c r="AR29" s="100">
        <f t="shared" si="2"/>
        <v>0</v>
      </c>
      <c r="AS29" s="100">
        <f t="shared" si="6"/>
        <v>0</v>
      </c>
      <c r="AT29">
        <f t="shared" si="7"/>
        <v>0</v>
      </c>
      <c r="AU29" s="101">
        <f t="shared" si="0"/>
        <v>0</v>
      </c>
      <c r="AV29">
        <f t="shared" si="4"/>
        <v>0</v>
      </c>
      <c r="AW29"/>
    </row>
    <row r="30" spans="1:50" ht="13.2" customHeight="1" thickBot="1" x14ac:dyDescent="0.35">
      <c r="A30" s="17"/>
      <c r="B30" s="17"/>
      <c r="C30" s="17"/>
      <c r="D30" s="17"/>
      <c r="E30" s="6"/>
      <c r="F30" s="316"/>
      <c r="G30" s="214"/>
      <c r="H30" s="144"/>
      <c r="I30" s="215" t="s">
        <v>263</v>
      </c>
      <c r="J30" s="144"/>
      <c r="K30" s="145"/>
      <c r="L30" s="45"/>
      <c r="M30" s="6"/>
      <c r="N30" s="133"/>
      <c r="O30" s="136"/>
      <c r="P30" s="136"/>
      <c r="Q30" s="136"/>
      <c r="R30" s="136"/>
      <c r="S30" s="136"/>
      <c r="T30" s="137"/>
      <c r="U30" s="17"/>
      <c r="V30" s="17"/>
      <c r="W30" s="17"/>
      <c r="X30" s="17"/>
      <c r="Y30" s="17"/>
      <c r="Z30" s="17"/>
      <c r="AA30" s="17"/>
      <c r="AB30" s="17"/>
      <c r="AC30" s="17"/>
      <c r="AD30" s="17"/>
      <c r="AE30" s="17"/>
      <c r="AF30" s="17"/>
      <c r="AG30" s="17"/>
      <c r="AH30" s="17"/>
      <c r="AI30" s="17"/>
      <c r="AJ30" s="17"/>
      <c r="AK30" s="17"/>
      <c r="AL30" s="17"/>
      <c r="AM30" s="17"/>
      <c r="AO30" t="str">
        <f t="shared" si="1"/>
        <v/>
      </c>
      <c r="AP30" s="100">
        <f t="shared" si="5"/>
        <v>0</v>
      </c>
      <c r="AQ30" s="100"/>
      <c r="AR30" s="100">
        <f t="shared" si="2"/>
        <v>0</v>
      </c>
      <c r="AS30" s="100">
        <f t="shared" si="6"/>
        <v>0</v>
      </c>
      <c r="AT30">
        <f t="shared" si="7"/>
        <v>0</v>
      </c>
      <c r="AU30" s="101">
        <f t="shared" si="0"/>
        <v>0</v>
      </c>
      <c r="AV30">
        <f t="shared" si="4"/>
        <v>0</v>
      </c>
      <c r="AW30"/>
    </row>
    <row r="31" spans="1:50" ht="6.45" customHeight="1" thickBot="1" x14ac:dyDescent="0.35">
      <c r="A31" s="17"/>
      <c r="B31" s="17"/>
      <c r="C31" s="17"/>
      <c r="D31" s="17"/>
      <c r="E31" s="17"/>
      <c r="F31" s="140"/>
      <c r="G31" s="139"/>
      <c r="H31" s="45"/>
      <c r="I31" s="17"/>
      <c r="J31" s="17"/>
      <c r="K31" s="17"/>
      <c r="L31" s="17"/>
      <c r="M31" s="17"/>
      <c r="N31" s="17"/>
      <c r="O31" s="6"/>
      <c r="P31" s="6"/>
      <c r="Q31" s="6"/>
      <c r="R31" s="17"/>
      <c r="S31" s="17"/>
      <c r="T31" s="17"/>
      <c r="U31" s="17"/>
      <c r="V31" s="17"/>
      <c r="W31" s="17"/>
      <c r="X31" s="17"/>
      <c r="Y31" s="17"/>
      <c r="Z31" s="17"/>
      <c r="AA31" s="17"/>
      <c r="AB31" s="17"/>
      <c r="AC31" s="17"/>
      <c r="AD31" s="17"/>
      <c r="AE31" s="17"/>
      <c r="AF31" s="17"/>
      <c r="AG31" s="17"/>
      <c r="AH31" s="17"/>
      <c r="AI31" s="17"/>
      <c r="AJ31" s="17"/>
      <c r="AK31" s="17"/>
      <c r="AL31" s="17"/>
      <c r="AM31" s="17"/>
      <c r="AO31" t="str">
        <f t="shared" si="1"/>
        <v/>
      </c>
      <c r="AP31" s="100">
        <f t="shared" si="5"/>
        <v>0</v>
      </c>
      <c r="AQ31" s="100"/>
      <c r="AR31" s="100">
        <f t="shared" si="2"/>
        <v>0</v>
      </c>
      <c r="AS31" s="100">
        <f t="shared" si="6"/>
        <v>0</v>
      </c>
      <c r="AT31">
        <f t="shared" si="7"/>
        <v>0</v>
      </c>
      <c r="AU31" s="101">
        <f t="shared" si="0"/>
        <v>0</v>
      </c>
      <c r="AV31">
        <f t="shared" si="4"/>
        <v>0</v>
      </c>
    </row>
    <row r="32" spans="1:50" ht="51" customHeight="1" x14ac:dyDescent="0.3">
      <c r="A32" s="17"/>
      <c r="B32" s="246" t="s">
        <v>31</v>
      </c>
      <c r="C32" s="19"/>
      <c r="D32" s="231" t="s">
        <v>26</v>
      </c>
      <c r="E32" s="232"/>
      <c r="F32" s="243"/>
      <c r="G32" s="21" t="s">
        <v>16</v>
      </c>
      <c r="H32" s="249" t="s">
        <v>29</v>
      </c>
      <c r="I32" s="250"/>
      <c r="J32" s="231" t="s">
        <v>28</v>
      </c>
      <c r="K32" s="243"/>
      <c r="L32" s="231" t="s">
        <v>17</v>
      </c>
      <c r="M32" s="243"/>
      <c r="N32" s="204" t="s">
        <v>18</v>
      </c>
      <c r="O32" s="21" t="s">
        <v>19</v>
      </c>
      <c r="P32" s="120" t="s">
        <v>210</v>
      </c>
      <c r="Q32" s="231" t="s">
        <v>27</v>
      </c>
      <c r="R32" s="232"/>
      <c r="S32" s="129" t="s">
        <v>204</v>
      </c>
      <c r="T32" s="17"/>
      <c r="U32" s="17"/>
      <c r="V32" s="17"/>
      <c r="W32" s="17"/>
      <c r="X32" s="17"/>
      <c r="Y32" s="17"/>
      <c r="Z32" s="17"/>
      <c r="AA32" s="17"/>
      <c r="AB32" s="17"/>
      <c r="AC32" s="17"/>
      <c r="AD32" s="17"/>
      <c r="AE32" s="17"/>
      <c r="AF32" s="17"/>
      <c r="AG32" s="17"/>
      <c r="AH32" s="17"/>
      <c r="AI32" s="17"/>
      <c r="AJ32" s="17"/>
      <c r="AN32"/>
      <c r="AO32" t="str">
        <f t="shared" si="1"/>
        <v/>
      </c>
      <c r="AP32" s="100">
        <f t="shared" si="5"/>
        <v>0</v>
      </c>
      <c r="AQ32" s="100"/>
      <c r="AR32" s="100">
        <f t="shared" si="2"/>
        <v>0</v>
      </c>
      <c r="AS32" s="100">
        <f t="shared" si="6"/>
        <v>0</v>
      </c>
      <c r="AT32">
        <f t="shared" si="7"/>
        <v>0</v>
      </c>
      <c r="AU32" s="101">
        <f t="shared" si="0"/>
        <v>0</v>
      </c>
      <c r="AV32">
        <f t="shared" si="4"/>
        <v>0</v>
      </c>
    </row>
    <row r="33" spans="1:49" ht="14.55" customHeight="1" x14ac:dyDescent="0.3">
      <c r="A33" s="17"/>
      <c r="B33" s="247"/>
      <c r="C33" s="22" t="s">
        <v>20</v>
      </c>
      <c r="D33" s="233">
        <v>0.253</v>
      </c>
      <c r="E33" s="234"/>
      <c r="F33" s="235"/>
      <c r="G33" s="32">
        <v>2.41</v>
      </c>
      <c r="H33" s="236">
        <v>4.7</v>
      </c>
      <c r="I33" s="237"/>
      <c r="J33" s="238">
        <v>285.92</v>
      </c>
      <c r="K33" s="239"/>
      <c r="L33" s="240">
        <v>1000</v>
      </c>
      <c r="M33" s="241"/>
      <c r="N33" s="119">
        <v>288</v>
      </c>
      <c r="O33" s="31">
        <v>0.85899999999999999</v>
      </c>
      <c r="P33" s="121">
        <v>3400.6838574631729</v>
      </c>
      <c r="Q33" s="242">
        <v>3.1922197217690758</v>
      </c>
      <c r="R33" s="239"/>
      <c r="S33" s="156">
        <f>AVERAGE(36.46,36.59)</f>
        <v>36.525000000000006</v>
      </c>
      <c r="T33" s="17"/>
      <c r="U33" s="17"/>
      <c r="V33" s="17"/>
      <c r="W33" s="17"/>
      <c r="X33" s="17"/>
      <c r="Y33" s="17"/>
      <c r="Z33" s="17"/>
      <c r="AA33" s="17"/>
      <c r="AB33" s="17"/>
      <c r="AC33" s="17"/>
      <c r="AD33" s="17"/>
      <c r="AE33" s="17"/>
      <c r="AF33" s="17"/>
      <c r="AG33" s="17"/>
      <c r="AH33" s="17"/>
      <c r="AI33" s="17"/>
      <c r="AJ33" s="17"/>
      <c r="AN33"/>
      <c r="AO33" t="str">
        <f t="shared" si="1"/>
        <v/>
      </c>
      <c r="AP33" s="100">
        <f t="shared" si="5"/>
        <v>0</v>
      </c>
      <c r="AQ33" s="100"/>
      <c r="AR33" s="100">
        <f t="shared" si="2"/>
        <v>0</v>
      </c>
      <c r="AS33" s="100">
        <f t="shared" si="6"/>
        <v>0</v>
      </c>
      <c r="AT33">
        <f t="shared" si="7"/>
        <v>0</v>
      </c>
      <c r="AU33" s="101">
        <f t="shared" si="0"/>
        <v>0</v>
      </c>
      <c r="AV33">
        <f t="shared" si="4"/>
        <v>0</v>
      </c>
      <c r="AW33"/>
    </row>
    <row r="34" spans="1:49" ht="12" customHeight="1" thickBot="1" x14ac:dyDescent="0.35">
      <c r="A34" s="17"/>
      <c r="B34" s="248"/>
      <c r="C34" s="23" t="s">
        <v>21</v>
      </c>
      <c r="D34" s="35" t="s">
        <v>23</v>
      </c>
      <c r="E34" s="24"/>
      <c r="F34" s="24"/>
      <c r="G34" s="34"/>
      <c r="H34" s="251" t="s">
        <v>24</v>
      </c>
      <c r="I34" s="252"/>
      <c r="J34" s="252"/>
      <c r="K34" s="252"/>
      <c r="L34" s="252"/>
      <c r="M34" s="252"/>
      <c r="N34" s="253"/>
      <c r="O34" s="36" t="s">
        <v>25</v>
      </c>
      <c r="P34" s="229" t="s">
        <v>163</v>
      </c>
      <c r="Q34" s="230"/>
      <c r="R34" s="230"/>
      <c r="S34" s="187" t="s">
        <v>219</v>
      </c>
      <c r="T34" s="17"/>
      <c r="U34" s="17"/>
      <c r="V34" s="17"/>
      <c r="W34" s="17"/>
      <c r="X34" s="17"/>
      <c r="Y34" s="17"/>
      <c r="Z34" s="17"/>
      <c r="AA34" s="17"/>
      <c r="AB34" s="17"/>
      <c r="AC34" s="17"/>
      <c r="AD34" s="17"/>
      <c r="AE34" s="17"/>
      <c r="AF34" s="17"/>
      <c r="AG34" s="17"/>
      <c r="AH34" s="17"/>
      <c r="AI34" s="17"/>
      <c r="AJ34" s="17"/>
      <c r="AK34" s="17"/>
      <c r="AO34" t="str">
        <f t="shared" si="1"/>
        <v/>
      </c>
      <c r="AP34" s="100">
        <f t="shared" si="5"/>
        <v>0</v>
      </c>
      <c r="AQ34" s="100"/>
      <c r="AR34" s="100">
        <f t="shared" si="2"/>
        <v>0</v>
      </c>
      <c r="AS34" s="100">
        <f t="shared" si="6"/>
        <v>0</v>
      </c>
      <c r="AT34">
        <f t="shared" si="7"/>
        <v>0</v>
      </c>
      <c r="AU34" s="101">
        <f t="shared" si="0"/>
        <v>0</v>
      </c>
      <c r="AV34">
        <f t="shared" si="4"/>
        <v>0</v>
      </c>
      <c r="AW34"/>
    </row>
    <row r="35" spans="1:49" ht="14.4" x14ac:dyDescent="0.3">
      <c r="A35" s="17"/>
      <c r="B35" s="2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O35" t="str">
        <f t="shared" si="1"/>
        <v/>
      </c>
      <c r="AP35" s="100">
        <f t="shared" si="5"/>
        <v>0</v>
      </c>
      <c r="AQ35" s="100"/>
      <c r="AR35" s="100">
        <f t="shared" si="2"/>
        <v>0</v>
      </c>
      <c r="AS35" s="100">
        <f t="shared" si="6"/>
        <v>0</v>
      </c>
      <c r="AT35">
        <f t="shared" si="7"/>
        <v>0</v>
      </c>
      <c r="AU35" s="101">
        <f t="shared" si="0"/>
        <v>0</v>
      </c>
      <c r="AV35">
        <f t="shared" si="4"/>
        <v>0</v>
      </c>
      <c r="AW35"/>
    </row>
    <row r="36" spans="1:49" ht="14.4" x14ac:dyDescent="0.3">
      <c r="A36" s="17"/>
      <c r="B36" s="17"/>
      <c r="C36" s="17"/>
      <c r="D36" s="17"/>
      <c r="E36" s="17"/>
      <c r="F36" s="17"/>
      <c r="G36" s="17"/>
      <c r="H36" s="17"/>
      <c r="I36" s="17"/>
      <c r="J36" s="18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O36" t="str">
        <f t="shared" si="1"/>
        <v/>
      </c>
      <c r="AP36" s="100">
        <f t="shared" si="5"/>
        <v>0</v>
      </c>
      <c r="AQ36" s="100"/>
      <c r="AR36" s="100">
        <f t="shared" si="2"/>
        <v>0</v>
      </c>
      <c r="AS36" s="100">
        <f t="shared" si="6"/>
        <v>0</v>
      </c>
      <c r="AT36">
        <f t="shared" si="7"/>
        <v>0</v>
      </c>
      <c r="AU36" s="101">
        <f t="shared" si="0"/>
        <v>0</v>
      </c>
      <c r="AV36">
        <f t="shared" si="4"/>
        <v>0</v>
      </c>
      <c r="AW36"/>
    </row>
    <row r="37" spans="1:49" ht="14.4"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O37" t="str">
        <f t="shared" si="1"/>
        <v/>
      </c>
      <c r="AP37" s="100">
        <f t="shared" si="5"/>
        <v>0</v>
      </c>
      <c r="AQ37" s="100"/>
      <c r="AR37" s="100">
        <f t="shared" si="2"/>
        <v>0</v>
      </c>
      <c r="AS37" s="100">
        <f t="shared" si="6"/>
        <v>0</v>
      </c>
      <c r="AT37">
        <f t="shared" si="7"/>
        <v>0</v>
      </c>
      <c r="AU37" s="101">
        <f t="shared" si="0"/>
        <v>0</v>
      </c>
      <c r="AV37">
        <f t="shared" si="4"/>
        <v>0</v>
      </c>
      <c r="AW37"/>
    </row>
    <row r="38" spans="1:49" ht="14.4"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O38" t="str">
        <f t="shared" si="1"/>
        <v/>
      </c>
      <c r="AP38" s="100">
        <f t="shared" si="5"/>
        <v>0</v>
      </c>
      <c r="AQ38" s="100"/>
      <c r="AR38" s="100">
        <f t="shared" si="2"/>
        <v>0</v>
      </c>
      <c r="AS38" s="100">
        <f t="shared" si="6"/>
        <v>0</v>
      </c>
      <c r="AT38">
        <f t="shared" si="7"/>
        <v>0</v>
      </c>
      <c r="AU38" s="101">
        <f t="shared" si="0"/>
        <v>0</v>
      </c>
      <c r="AV38">
        <f t="shared" si="4"/>
        <v>0</v>
      </c>
      <c r="AW38"/>
    </row>
    <row r="39" spans="1:49" ht="14.4"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O39" t="str">
        <f t="shared" si="1"/>
        <v/>
      </c>
      <c r="AP39" s="100">
        <f t="shared" si="5"/>
        <v>0</v>
      </c>
      <c r="AQ39" s="100"/>
      <c r="AR39" s="100">
        <f t="shared" si="2"/>
        <v>0</v>
      </c>
      <c r="AS39" s="100">
        <f t="shared" si="6"/>
        <v>0</v>
      </c>
      <c r="AT39">
        <f t="shared" si="7"/>
        <v>0</v>
      </c>
      <c r="AU39" s="101">
        <f t="shared" si="0"/>
        <v>0</v>
      </c>
      <c r="AV39">
        <f t="shared" si="4"/>
        <v>0</v>
      </c>
      <c r="AW39"/>
    </row>
    <row r="40" spans="1:49" ht="14.4"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O40" t="str">
        <f t="shared" si="1"/>
        <v/>
      </c>
      <c r="AP40" s="100">
        <f t="shared" si="5"/>
        <v>0</v>
      </c>
      <c r="AQ40" s="100"/>
      <c r="AR40" s="100">
        <f t="shared" si="2"/>
        <v>0</v>
      </c>
      <c r="AS40" s="100">
        <f t="shared" si="6"/>
        <v>0</v>
      </c>
      <c r="AT40">
        <f t="shared" si="7"/>
        <v>0</v>
      </c>
      <c r="AU40" s="101">
        <f t="shared" si="0"/>
        <v>0</v>
      </c>
      <c r="AV40">
        <f t="shared" si="4"/>
        <v>0</v>
      </c>
      <c r="AW40"/>
    </row>
    <row r="41" spans="1:49" ht="14.4"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O41" t="str">
        <f t="shared" si="1"/>
        <v/>
      </c>
      <c r="AP41" s="100">
        <f t="shared" si="5"/>
        <v>0</v>
      </c>
      <c r="AQ41" s="100"/>
      <c r="AR41" s="100">
        <f t="shared" si="2"/>
        <v>0</v>
      </c>
      <c r="AS41" s="100">
        <f t="shared" si="6"/>
        <v>0</v>
      </c>
      <c r="AT41">
        <f t="shared" si="7"/>
        <v>0</v>
      </c>
      <c r="AU41" s="101">
        <f t="shared" si="0"/>
        <v>0</v>
      </c>
      <c r="AV41">
        <f t="shared" si="4"/>
        <v>0</v>
      </c>
      <c r="AW41"/>
    </row>
    <row r="42" spans="1:49" ht="14.4"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O42" t="str">
        <f t="shared" si="1"/>
        <v/>
      </c>
      <c r="AP42" s="100">
        <f t="shared" si="5"/>
        <v>0</v>
      </c>
      <c r="AQ42" s="100"/>
      <c r="AR42" s="100">
        <f t="shared" si="2"/>
        <v>0</v>
      </c>
      <c r="AS42" s="100">
        <f t="shared" si="6"/>
        <v>0</v>
      </c>
      <c r="AT42">
        <f t="shared" si="7"/>
        <v>0</v>
      </c>
      <c r="AU42" s="101">
        <f t="shared" si="0"/>
        <v>0</v>
      </c>
      <c r="AV42">
        <f t="shared" si="4"/>
        <v>0</v>
      </c>
      <c r="AW42"/>
    </row>
    <row r="43" spans="1:49" ht="14.4"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O43" t="str">
        <f t="shared" si="1"/>
        <v/>
      </c>
      <c r="AP43" s="100">
        <f t="shared" si="5"/>
        <v>0</v>
      </c>
      <c r="AQ43" s="100"/>
      <c r="AR43" s="100">
        <f t="shared" si="2"/>
        <v>0</v>
      </c>
      <c r="AS43" s="100">
        <f t="shared" si="6"/>
        <v>0</v>
      </c>
      <c r="AT43">
        <f t="shared" si="7"/>
        <v>0</v>
      </c>
      <c r="AU43" s="101">
        <f t="shared" si="0"/>
        <v>0</v>
      </c>
      <c r="AV43">
        <f t="shared" si="4"/>
        <v>0</v>
      </c>
      <c r="AW43"/>
    </row>
    <row r="44" spans="1:49" ht="14.4"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O44" t="str">
        <f t="shared" si="1"/>
        <v/>
      </c>
      <c r="AP44" s="100">
        <f t="shared" si="5"/>
        <v>0</v>
      </c>
      <c r="AQ44" s="100"/>
      <c r="AR44" s="100">
        <f t="shared" si="2"/>
        <v>0</v>
      </c>
      <c r="AS44" s="100">
        <f t="shared" si="6"/>
        <v>0</v>
      </c>
      <c r="AT44">
        <f t="shared" si="7"/>
        <v>0</v>
      </c>
      <c r="AU44" s="101">
        <f t="shared" si="0"/>
        <v>0</v>
      </c>
      <c r="AV44">
        <f t="shared" si="4"/>
        <v>0</v>
      </c>
      <c r="AW44"/>
    </row>
    <row r="45" spans="1:49" ht="14.4"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O45" t="str">
        <f t="shared" si="1"/>
        <v/>
      </c>
      <c r="AP45" s="100">
        <f t="shared" si="5"/>
        <v>0</v>
      </c>
      <c r="AQ45" s="100"/>
      <c r="AR45" s="100">
        <f t="shared" si="2"/>
        <v>0</v>
      </c>
      <c r="AS45" s="100">
        <f t="shared" si="6"/>
        <v>0</v>
      </c>
      <c r="AT45">
        <f t="shared" si="7"/>
        <v>0</v>
      </c>
      <c r="AU45" s="101">
        <f t="shared" si="0"/>
        <v>0</v>
      </c>
      <c r="AV45">
        <f t="shared" si="4"/>
        <v>0</v>
      </c>
      <c r="AW45"/>
    </row>
    <row r="46" spans="1:49" ht="14.4"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t="str">
        <f t="shared" si="1"/>
        <v/>
      </c>
      <c r="AP46" s="100">
        <f t="shared" si="5"/>
        <v>0</v>
      </c>
      <c r="AQ46" s="100"/>
      <c r="AR46" s="100">
        <f t="shared" si="2"/>
        <v>0</v>
      </c>
      <c r="AS46" s="100">
        <f t="shared" si="6"/>
        <v>0</v>
      </c>
      <c r="AT46">
        <f t="shared" si="7"/>
        <v>0</v>
      </c>
      <c r="AU46" s="101">
        <f t="shared" si="0"/>
        <v>0</v>
      </c>
      <c r="AV46">
        <f t="shared" si="4"/>
        <v>0</v>
      </c>
      <c r="AW46"/>
    </row>
    <row r="47" spans="1:49" ht="14.4"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t="str">
        <f t="shared" si="1"/>
        <v/>
      </c>
      <c r="AP47" s="100">
        <f t="shared" si="5"/>
        <v>0</v>
      </c>
      <c r="AQ47" s="100"/>
      <c r="AR47" s="100">
        <f t="shared" si="2"/>
        <v>0</v>
      </c>
      <c r="AS47" s="100">
        <f t="shared" si="6"/>
        <v>0</v>
      </c>
      <c r="AT47">
        <f t="shared" si="7"/>
        <v>0</v>
      </c>
      <c r="AU47" s="101">
        <f t="shared" si="0"/>
        <v>0</v>
      </c>
      <c r="AV47">
        <f t="shared" si="4"/>
        <v>0</v>
      </c>
      <c r="AW47"/>
    </row>
    <row r="48" spans="1:49" ht="14.4"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t="str">
        <f t="shared" si="1"/>
        <v/>
      </c>
      <c r="AP48" s="100">
        <f t="shared" si="5"/>
        <v>0</v>
      </c>
      <c r="AQ48" s="100"/>
      <c r="AR48" s="100">
        <f t="shared" si="2"/>
        <v>0</v>
      </c>
      <c r="AS48" s="100">
        <f t="shared" si="6"/>
        <v>0</v>
      </c>
      <c r="AT48">
        <f t="shared" si="7"/>
        <v>0</v>
      </c>
      <c r="AU48" s="101">
        <f t="shared" si="0"/>
        <v>0</v>
      </c>
      <c r="AV48">
        <f t="shared" si="4"/>
        <v>0</v>
      </c>
      <c r="AW48"/>
    </row>
    <row r="49" spans="1:49" ht="14.4"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t="str">
        <f t="shared" si="1"/>
        <v/>
      </c>
      <c r="AP49" s="100">
        <f t="shared" si="5"/>
        <v>0</v>
      </c>
      <c r="AQ49" s="100"/>
      <c r="AR49" s="100">
        <f t="shared" si="2"/>
        <v>0</v>
      </c>
      <c r="AS49" s="100">
        <f t="shared" si="6"/>
        <v>0</v>
      </c>
      <c r="AT49">
        <f t="shared" si="7"/>
        <v>0</v>
      </c>
      <c r="AU49" s="101">
        <f t="shared" si="0"/>
        <v>0</v>
      </c>
      <c r="AV49">
        <f t="shared" si="4"/>
        <v>0</v>
      </c>
      <c r="AW49"/>
    </row>
    <row r="50" spans="1:49" ht="14.4"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t="str">
        <f t="shared" si="1"/>
        <v/>
      </c>
      <c r="AP50" s="100">
        <f t="shared" si="5"/>
        <v>0</v>
      </c>
      <c r="AQ50" s="100"/>
      <c r="AR50" s="100">
        <f t="shared" si="2"/>
        <v>0</v>
      </c>
      <c r="AS50" s="100">
        <f t="shared" si="6"/>
        <v>0</v>
      </c>
      <c r="AT50">
        <f t="shared" si="7"/>
        <v>0</v>
      </c>
      <c r="AU50" s="101">
        <f t="shared" si="0"/>
        <v>0</v>
      </c>
      <c r="AV50">
        <f t="shared" si="4"/>
        <v>0</v>
      </c>
      <c r="AW50"/>
    </row>
    <row r="51" spans="1:49" ht="14.4"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t="str">
        <f t="shared" si="1"/>
        <v/>
      </c>
      <c r="AP51" s="100">
        <f t="shared" si="5"/>
        <v>0</v>
      </c>
      <c r="AQ51" s="100"/>
      <c r="AR51" s="100">
        <f t="shared" si="2"/>
        <v>0</v>
      </c>
      <c r="AS51" s="100">
        <f t="shared" si="6"/>
        <v>0</v>
      </c>
      <c r="AT51">
        <f t="shared" si="7"/>
        <v>0</v>
      </c>
      <c r="AU51" s="101">
        <f t="shared" si="0"/>
        <v>0</v>
      </c>
      <c r="AV51">
        <f t="shared" si="4"/>
        <v>0</v>
      </c>
      <c r="AW51"/>
    </row>
    <row r="52" spans="1:49" ht="14.4"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t="str">
        <f t="shared" si="1"/>
        <v/>
      </c>
      <c r="AP52" s="100">
        <f t="shared" si="5"/>
        <v>0</v>
      </c>
      <c r="AQ52" s="100"/>
      <c r="AR52" s="100">
        <f t="shared" si="2"/>
        <v>0</v>
      </c>
      <c r="AS52" s="100">
        <f t="shared" si="6"/>
        <v>0</v>
      </c>
      <c r="AT52">
        <f t="shared" si="7"/>
        <v>0</v>
      </c>
      <c r="AU52" s="101">
        <f t="shared" si="0"/>
        <v>0</v>
      </c>
      <c r="AV52">
        <f t="shared" si="4"/>
        <v>0</v>
      </c>
      <c r="AW52"/>
    </row>
    <row r="53" spans="1:49" ht="14.4"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t="str">
        <f t="shared" si="1"/>
        <v/>
      </c>
      <c r="AP53" s="100">
        <f t="shared" si="5"/>
        <v>0</v>
      </c>
      <c r="AQ53" s="100"/>
      <c r="AR53" s="100">
        <f t="shared" si="2"/>
        <v>0</v>
      </c>
      <c r="AS53" s="100">
        <f t="shared" si="6"/>
        <v>0</v>
      </c>
      <c r="AT53">
        <f t="shared" si="7"/>
        <v>0</v>
      </c>
      <c r="AU53" s="101">
        <f t="shared" si="0"/>
        <v>0</v>
      </c>
      <c r="AV53">
        <f t="shared" si="4"/>
        <v>0</v>
      </c>
      <c r="AW53"/>
    </row>
    <row r="54" spans="1:49" ht="14.4"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t="str">
        <f t="shared" si="1"/>
        <v/>
      </c>
      <c r="AP54" s="100">
        <f t="shared" si="5"/>
        <v>0</v>
      </c>
      <c r="AQ54" s="100"/>
      <c r="AR54" s="100">
        <f t="shared" si="2"/>
        <v>0</v>
      </c>
      <c r="AS54" s="100">
        <f t="shared" si="6"/>
        <v>0</v>
      </c>
      <c r="AT54">
        <f t="shared" si="7"/>
        <v>0</v>
      </c>
      <c r="AU54" s="101">
        <f t="shared" si="0"/>
        <v>0</v>
      </c>
      <c r="AV54">
        <f t="shared" si="4"/>
        <v>0</v>
      </c>
      <c r="AW54"/>
    </row>
    <row r="55" spans="1:49" ht="14.4"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O55" t="str">
        <f t="shared" si="1"/>
        <v/>
      </c>
      <c r="AP55" s="100">
        <f t="shared" si="5"/>
        <v>0</v>
      </c>
      <c r="AQ55" s="100"/>
      <c r="AR55" s="100">
        <f t="shared" si="2"/>
        <v>0</v>
      </c>
      <c r="AS55" s="100">
        <f t="shared" si="6"/>
        <v>0</v>
      </c>
      <c r="AT55">
        <f t="shared" si="7"/>
        <v>0</v>
      </c>
      <c r="AU55" s="101">
        <f t="shared" si="0"/>
        <v>0</v>
      </c>
      <c r="AV55">
        <f t="shared" si="4"/>
        <v>0</v>
      </c>
      <c r="AW55"/>
    </row>
    <row r="56" spans="1:49" ht="14.4"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O56" t="str">
        <f t="shared" si="1"/>
        <v/>
      </c>
      <c r="AP56" s="100">
        <f t="shared" si="5"/>
        <v>0</v>
      </c>
      <c r="AQ56" s="100"/>
      <c r="AR56" s="100">
        <f t="shared" si="2"/>
        <v>0</v>
      </c>
      <c r="AS56" s="100">
        <f t="shared" si="6"/>
        <v>0</v>
      </c>
      <c r="AT56">
        <f t="shared" si="7"/>
        <v>0</v>
      </c>
      <c r="AU56" s="101">
        <f t="shared" si="0"/>
        <v>0</v>
      </c>
      <c r="AV56">
        <f t="shared" si="4"/>
        <v>0</v>
      </c>
      <c r="AW56"/>
    </row>
    <row r="57" spans="1:49" ht="14.4"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O57" t="str">
        <f t="shared" si="1"/>
        <v/>
      </c>
      <c r="AP57" s="100">
        <f t="shared" si="5"/>
        <v>0</v>
      </c>
      <c r="AQ57" s="100"/>
      <c r="AR57" s="100">
        <f t="shared" si="2"/>
        <v>0</v>
      </c>
      <c r="AS57" s="100">
        <f t="shared" si="6"/>
        <v>0</v>
      </c>
      <c r="AT57">
        <f t="shared" si="7"/>
        <v>0</v>
      </c>
      <c r="AU57" s="101">
        <f t="shared" si="0"/>
        <v>0</v>
      </c>
      <c r="AV57">
        <f t="shared" si="4"/>
        <v>0</v>
      </c>
      <c r="AW57"/>
    </row>
    <row r="58" spans="1:49" ht="14.4"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O58" t="str">
        <f t="shared" si="1"/>
        <v/>
      </c>
      <c r="AP58" s="100">
        <f t="shared" si="5"/>
        <v>0</v>
      </c>
      <c r="AQ58" s="100"/>
      <c r="AR58" s="100">
        <f t="shared" si="2"/>
        <v>0</v>
      </c>
      <c r="AS58" s="100">
        <f t="shared" si="6"/>
        <v>0</v>
      </c>
      <c r="AT58">
        <f t="shared" si="7"/>
        <v>0</v>
      </c>
      <c r="AU58" s="101">
        <f t="shared" si="0"/>
        <v>0</v>
      </c>
      <c r="AV58">
        <f t="shared" si="4"/>
        <v>0</v>
      </c>
      <c r="AW58"/>
    </row>
    <row r="59" spans="1:49" ht="14.4"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O59" t="str">
        <f t="shared" si="1"/>
        <v/>
      </c>
      <c r="AP59" s="100">
        <f t="shared" si="5"/>
        <v>0</v>
      </c>
      <c r="AQ59" s="100"/>
      <c r="AR59" s="100">
        <f t="shared" si="2"/>
        <v>0</v>
      </c>
      <c r="AS59" s="100">
        <f t="shared" si="6"/>
        <v>0</v>
      </c>
      <c r="AT59">
        <f t="shared" si="7"/>
        <v>0</v>
      </c>
      <c r="AU59" s="101">
        <f t="shared" si="0"/>
        <v>0</v>
      </c>
      <c r="AV59">
        <f t="shared" si="4"/>
        <v>0</v>
      </c>
      <c r="AW59"/>
    </row>
    <row r="60" spans="1:49" ht="14.4"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O60" t="str">
        <f t="shared" si="1"/>
        <v/>
      </c>
      <c r="AP60" s="100">
        <f t="shared" si="5"/>
        <v>0</v>
      </c>
      <c r="AQ60" s="100"/>
      <c r="AR60" s="100">
        <f t="shared" si="2"/>
        <v>0</v>
      </c>
      <c r="AS60" s="100">
        <f t="shared" si="6"/>
        <v>0</v>
      </c>
      <c r="AT60">
        <f t="shared" si="7"/>
        <v>0</v>
      </c>
      <c r="AU60" s="101">
        <f t="shared" si="0"/>
        <v>0</v>
      </c>
      <c r="AV60">
        <f t="shared" si="4"/>
        <v>0</v>
      </c>
      <c r="AW60"/>
    </row>
    <row r="61" spans="1:49" ht="14.4"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O61" t="str">
        <f t="shared" si="1"/>
        <v/>
      </c>
      <c r="AP61" s="100">
        <f t="shared" si="5"/>
        <v>0</v>
      </c>
      <c r="AQ61" s="100"/>
      <c r="AR61" s="100">
        <f t="shared" si="2"/>
        <v>0</v>
      </c>
      <c r="AS61" s="100">
        <f t="shared" si="6"/>
        <v>0</v>
      </c>
      <c r="AT61">
        <f t="shared" si="7"/>
        <v>0</v>
      </c>
      <c r="AU61" s="101">
        <f t="shared" si="0"/>
        <v>0</v>
      </c>
      <c r="AV61">
        <f t="shared" si="4"/>
        <v>0</v>
      </c>
      <c r="AW61"/>
    </row>
    <row r="62" spans="1:49" ht="14.4"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O62" t="str">
        <f t="shared" si="1"/>
        <v/>
      </c>
      <c r="AP62" s="100">
        <f t="shared" si="5"/>
        <v>0</v>
      </c>
      <c r="AQ62" s="100"/>
      <c r="AR62" s="100">
        <f t="shared" si="2"/>
        <v>0</v>
      </c>
      <c r="AS62" s="100">
        <f t="shared" si="6"/>
        <v>0</v>
      </c>
      <c r="AT62">
        <f t="shared" si="7"/>
        <v>0</v>
      </c>
      <c r="AU62" s="101">
        <f t="shared" si="0"/>
        <v>0</v>
      </c>
      <c r="AV62">
        <f t="shared" si="4"/>
        <v>0</v>
      </c>
      <c r="AW62"/>
    </row>
    <row r="63" spans="1:49" ht="14.4"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O63" t="str">
        <f t="shared" si="1"/>
        <v/>
      </c>
      <c r="AP63" s="100">
        <f t="shared" si="5"/>
        <v>0</v>
      </c>
      <c r="AQ63" s="100"/>
      <c r="AR63" s="100">
        <f t="shared" si="2"/>
        <v>0</v>
      </c>
      <c r="AS63" s="100">
        <f t="shared" si="6"/>
        <v>0</v>
      </c>
      <c r="AT63">
        <f t="shared" si="7"/>
        <v>0</v>
      </c>
      <c r="AU63" s="101">
        <f t="shared" si="0"/>
        <v>0</v>
      </c>
      <c r="AV63">
        <f t="shared" si="4"/>
        <v>0</v>
      </c>
      <c r="AW63"/>
    </row>
    <row r="64" spans="1:49" ht="14.4"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O64" t="str">
        <f t="shared" si="1"/>
        <v/>
      </c>
      <c r="AP64" s="100">
        <f t="shared" si="5"/>
        <v>0</v>
      </c>
      <c r="AQ64" s="100"/>
      <c r="AR64" s="100">
        <f t="shared" si="2"/>
        <v>0</v>
      </c>
      <c r="AS64" s="100">
        <f t="shared" si="6"/>
        <v>0</v>
      </c>
      <c r="AT64">
        <f t="shared" si="7"/>
        <v>0</v>
      </c>
      <c r="AU64" s="101">
        <f t="shared" si="0"/>
        <v>0</v>
      </c>
      <c r="AV64">
        <f t="shared" si="4"/>
        <v>0</v>
      </c>
      <c r="AW64"/>
    </row>
    <row r="65" spans="1:49" ht="14.4"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O65" t="str">
        <f t="shared" si="1"/>
        <v/>
      </c>
      <c r="AP65" s="100">
        <f t="shared" si="5"/>
        <v>0</v>
      </c>
      <c r="AQ65" s="100"/>
      <c r="AR65" s="100">
        <f t="shared" si="2"/>
        <v>0</v>
      </c>
      <c r="AS65" s="100">
        <f t="shared" si="6"/>
        <v>0</v>
      </c>
      <c r="AT65">
        <f t="shared" si="7"/>
        <v>0</v>
      </c>
      <c r="AU65" s="101">
        <f t="shared" si="0"/>
        <v>0</v>
      </c>
      <c r="AV65">
        <f t="shared" si="4"/>
        <v>0</v>
      </c>
      <c r="AW65"/>
    </row>
    <row r="66" spans="1:49" ht="14.4"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O66" t="str">
        <f t="shared" si="1"/>
        <v/>
      </c>
      <c r="AP66" s="100">
        <f t="shared" si="5"/>
        <v>0</v>
      </c>
      <c r="AQ66" s="100"/>
      <c r="AR66" s="100">
        <f t="shared" si="2"/>
        <v>0</v>
      </c>
      <c r="AS66" s="100">
        <f t="shared" si="6"/>
        <v>0</v>
      </c>
      <c r="AT66">
        <f t="shared" si="7"/>
        <v>0</v>
      </c>
      <c r="AU66" s="101">
        <f t="shared" si="0"/>
        <v>0</v>
      </c>
      <c r="AV66">
        <f t="shared" si="4"/>
        <v>0</v>
      </c>
      <c r="AW66"/>
    </row>
    <row r="67" spans="1:49" ht="14.4"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O67" t="str">
        <f t="shared" si="1"/>
        <v/>
      </c>
      <c r="AP67" s="100">
        <f t="shared" si="5"/>
        <v>0</v>
      </c>
      <c r="AQ67" s="100"/>
      <c r="AR67" s="100">
        <f t="shared" si="2"/>
        <v>0</v>
      </c>
      <c r="AS67" s="100">
        <f t="shared" si="6"/>
        <v>0</v>
      </c>
      <c r="AT67">
        <f t="shared" si="7"/>
        <v>0</v>
      </c>
      <c r="AU67" s="101">
        <f t="shared" si="0"/>
        <v>0</v>
      </c>
      <c r="AV67">
        <f t="shared" si="4"/>
        <v>0</v>
      </c>
      <c r="AW67"/>
    </row>
    <row r="68" spans="1:49" ht="14.4"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O68" t="str">
        <f t="shared" si="1"/>
        <v/>
      </c>
      <c r="AP68" s="100">
        <f t="shared" si="5"/>
        <v>0</v>
      </c>
      <c r="AQ68" s="100"/>
      <c r="AR68" s="100">
        <f t="shared" si="2"/>
        <v>0</v>
      </c>
      <c r="AS68" s="100">
        <f t="shared" si="6"/>
        <v>0</v>
      </c>
      <c r="AT68">
        <f t="shared" si="7"/>
        <v>0</v>
      </c>
      <c r="AU68" s="101">
        <f t="shared" ref="AU68:AU111" si="8">LN(AT68+$J$33)-LN($J$33)</f>
        <v>0</v>
      </c>
      <c r="AV68">
        <f t="shared" si="4"/>
        <v>0</v>
      </c>
      <c r="AW68"/>
    </row>
    <row r="69" spans="1:49" ht="14.4" x14ac:dyDescent="0.3">
      <c r="AO69" t="str">
        <f t="shared" ref="AO69:AO111" si="9">IF(AO68&lt;$D$14,AO68+1,"")</f>
        <v/>
      </c>
      <c r="AP69" s="100">
        <f t="shared" si="5"/>
        <v>0</v>
      </c>
      <c r="AQ69" s="100"/>
      <c r="AR69" s="100">
        <f t="shared" ref="AR69:AR111" si="10">$D$10*AP69</f>
        <v>0</v>
      </c>
      <c r="AS69" s="100">
        <f t="shared" si="6"/>
        <v>0</v>
      </c>
      <c r="AT69">
        <f t="shared" si="7"/>
        <v>0</v>
      </c>
      <c r="AU69" s="101">
        <f t="shared" si="8"/>
        <v>0</v>
      </c>
      <c r="AV69">
        <f t="shared" ref="AV69:AV111" si="11">IF(ISNUMBER(AO69),AU69/(1+$D$7)^AO69,0)</f>
        <v>0</v>
      </c>
      <c r="AW69"/>
    </row>
    <row r="70" spans="1:49" ht="14.4" x14ac:dyDescent="0.3">
      <c r="AO70" t="str">
        <f t="shared" si="9"/>
        <v/>
      </c>
      <c r="AP70" s="100">
        <f t="shared" ref="AP70:AP111" si="12">IF(ISNUMBER(AO70),AS69,0)</f>
        <v>0</v>
      </c>
      <c r="AQ70" s="100"/>
      <c r="AR70" s="100">
        <f t="shared" si="10"/>
        <v>0</v>
      </c>
      <c r="AS70" s="100">
        <f t="shared" ref="AS70:AS111" si="13">AP70</f>
        <v>0</v>
      </c>
      <c r="AT70">
        <f t="shared" si="7"/>
        <v>0</v>
      </c>
      <c r="AU70" s="101">
        <f t="shared" si="8"/>
        <v>0</v>
      </c>
      <c r="AV70">
        <f t="shared" si="11"/>
        <v>0</v>
      </c>
      <c r="AW70"/>
    </row>
    <row r="71" spans="1:49" ht="14.4" x14ac:dyDescent="0.3">
      <c r="AO71" t="str">
        <f t="shared" si="9"/>
        <v/>
      </c>
      <c r="AP71" s="100">
        <f t="shared" si="12"/>
        <v>0</v>
      </c>
      <c r="AQ71" s="100"/>
      <c r="AR71" s="100">
        <f t="shared" si="10"/>
        <v>0</v>
      </c>
      <c r="AS71" s="100">
        <f t="shared" si="13"/>
        <v>0</v>
      </c>
      <c r="AT71">
        <f t="shared" si="7"/>
        <v>0</v>
      </c>
      <c r="AU71" s="101">
        <f t="shared" si="8"/>
        <v>0</v>
      </c>
      <c r="AV71">
        <f t="shared" si="11"/>
        <v>0</v>
      </c>
      <c r="AW71"/>
    </row>
    <row r="72" spans="1:49" ht="14.4" x14ac:dyDescent="0.3">
      <c r="AO72" t="str">
        <f t="shared" si="9"/>
        <v/>
      </c>
      <c r="AP72" s="100">
        <f t="shared" si="12"/>
        <v>0</v>
      </c>
      <c r="AQ72" s="100"/>
      <c r="AR72" s="100">
        <f t="shared" si="10"/>
        <v>0</v>
      </c>
      <c r="AS72" s="100">
        <f t="shared" si="13"/>
        <v>0</v>
      </c>
      <c r="AT72">
        <f t="shared" si="7"/>
        <v>0</v>
      </c>
      <c r="AU72" s="101">
        <f t="shared" si="8"/>
        <v>0</v>
      </c>
      <c r="AV72">
        <f t="shared" si="11"/>
        <v>0</v>
      </c>
      <c r="AW72"/>
    </row>
    <row r="73" spans="1:49" ht="14.4" x14ac:dyDescent="0.3">
      <c r="AO73" t="str">
        <f t="shared" si="9"/>
        <v/>
      </c>
      <c r="AP73" s="100">
        <f t="shared" si="12"/>
        <v>0</v>
      </c>
      <c r="AQ73" s="100"/>
      <c r="AR73" s="100">
        <f t="shared" si="10"/>
        <v>0</v>
      </c>
      <c r="AS73" s="100">
        <f t="shared" si="13"/>
        <v>0</v>
      </c>
      <c r="AT73">
        <f t="shared" si="7"/>
        <v>0</v>
      </c>
      <c r="AU73" s="101">
        <f t="shared" si="8"/>
        <v>0</v>
      </c>
      <c r="AV73">
        <f t="shared" si="11"/>
        <v>0</v>
      </c>
      <c r="AW73"/>
    </row>
    <row r="74" spans="1:49" ht="14.4" x14ac:dyDescent="0.3">
      <c r="AO74" t="str">
        <f t="shared" si="9"/>
        <v/>
      </c>
      <c r="AP74" s="100">
        <f t="shared" si="12"/>
        <v>0</v>
      </c>
      <c r="AQ74" s="100"/>
      <c r="AR74" s="100">
        <f t="shared" si="10"/>
        <v>0</v>
      </c>
      <c r="AS74" s="100">
        <f t="shared" si="13"/>
        <v>0</v>
      </c>
      <c r="AT74">
        <f t="shared" si="7"/>
        <v>0</v>
      </c>
      <c r="AU74" s="101">
        <f t="shared" si="8"/>
        <v>0</v>
      </c>
      <c r="AV74">
        <f t="shared" si="11"/>
        <v>0</v>
      </c>
      <c r="AW74"/>
    </row>
    <row r="75" spans="1:49" ht="14.4" x14ac:dyDescent="0.3">
      <c r="AO75" t="str">
        <f t="shared" si="9"/>
        <v/>
      </c>
      <c r="AP75" s="100">
        <f t="shared" si="12"/>
        <v>0</v>
      </c>
      <c r="AQ75" s="100"/>
      <c r="AR75" s="100">
        <f t="shared" si="10"/>
        <v>0</v>
      </c>
      <c r="AS75" s="100">
        <f t="shared" si="13"/>
        <v>0</v>
      </c>
      <c r="AT75">
        <f t="shared" si="7"/>
        <v>0</v>
      </c>
      <c r="AU75" s="101">
        <f t="shared" si="8"/>
        <v>0</v>
      </c>
      <c r="AV75">
        <f t="shared" si="11"/>
        <v>0</v>
      </c>
      <c r="AW75"/>
    </row>
    <row r="76" spans="1:49" ht="14.4" x14ac:dyDescent="0.3">
      <c r="AO76" t="str">
        <f t="shared" si="9"/>
        <v/>
      </c>
      <c r="AP76" s="100">
        <f t="shared" si="12"/>
        <v>0</v>
      </c>
      <c r="AQ76" s="100"/>
      <c r="AR76" s="100">
        <f t="shared" si="10"/>
        <v>0</v>
      </c>
      <c r="AS76" s="100">
        <f t="shared" si="13"/>
        <v>0</v>
      </c>
      <c r="AT76">
        <f t="shared" si="7"/>
        <v>0</v>
      </c>
      <c r="AU76" s="101">
        <f t="shared" si="8"/>
        <v>0</v>
      </c>
      <c r="AV76">
        <f t="shared" si="11"/>
        <v>0</v>
      </c>
      <c r="AW76"/>
    </row>
    <row r="77" spans="1:49" ht="14.4" x14ac:dyDescent="0.3">
      <c r="AO77" t="str">
        <f t="shared" si="9"/>
        <v/>
      </c>
      <c r="AP77" s="100">
        <f t="shared" si="12"/>
        <v>0</v>
      </c>
      <c r="AQ77" s="100"/>
      <c r="AR77" s="100">
        <f t="shared" si="10"/>
        <v>0</v>
      </c>
      <c r="AS77" s="100">
        <f t="shared" si="13"/>
        <v>0</v>
      </c>
      <c r="AT77">
        <f t="shared" si="7"/>
        <v>0</v>
      </c>
      <c r="AU77" s="101">
        <f t="shared" si="8"/>
        <v>0</v>
      </c>
      <c r="AV77">
        <f t="shared" si="11"/>
        <v>0</v>
      </c>
      <c r="AW77"/>
    </row>
    <row r="78" spans="1:49" ht="14.4" x14ac:dyDescent="0.3">
      <c r="AO78" t="str">
        <f t="shared" si="9"/>
        <v/>
      </c>
      <c r="AP78" s="100">
        <f t="shared" si="12"/>
        <v>0</v>
      </c>
      <c r="AQ78" s="100"/>
      <c r="AR78" s="100">
        <f t="shared" si="10"/>
        <v>0</v>
      </c>
      <c r="AS78" s="100">
        <f t="shared" si="13"/>
        <v>0</v>
      </c>
      <c r="AT78">
        <f t="shared" si="7"/>
        <v>0</v>
      </c>
      <c r="AU78" s="101">
        <f t="shared" si="8"/>
        <v>0</v>
      </c>
      <c r="AV78">
        <f t="shared" si="11"/>
        <v>0</v>
      </c>
      <c r="AW78"/>
    </row>
    <row r="79" spans="1:49" ht="14.4" x14ac:dyDescent="0.3">
      <c r="AO79" t="str">
        <f t="shared" si="9"/>
        <v/>
      </c>
      <c r="AP79" s="100">
        <f t="shared" si="12"/>
        <v>0</v>
      </c>
      <c r="AQ79" s="100"/>
      <c r="AR79" s="100">
        <f t="shared" si="10"/>
        <v>0</v>
      </c>
      <c r="AS79" s="100">
        <f t="shared" si="13"/>
        <v>0</v>
      </c>
      <c r="AT79">
        <f t="shared" ref="AT79:AT111" si="14">IF(ISNUMBER(AO80),SUM(AQ79:AR79),SUM(AQ79:AS79))</f>
        <v>0</v>
      </c>
      <c r="AU79" s="101">
        <f t="shared" si="8"/>
        <v>0</v>
      </c>
      <c r="AV79">
        <f t="shared" si="11"/>
        <v>0</v>
      </c>
      <c r="AW79"/>
    </row>
    <row r="80" spans="1:49" ht="14.4" x14ac:dyDescent="0.3">
      <c r="AO80" t="str">
        <f t="shared" si="9"/>
        <v/>
      </c>
      <c r="AP80" s="100">
        <f t="shared" si="12"/>
        <v>0</v>
      </c>
      <c r="AQ80" s="100"/>
      <c r="AR80" s="100">
        <f t="shared" si="10"/>
        <v>0</v>
      </c>
      <c r="AS80" s="100">
        <f t="shared" si="13"/>
        <v>0</v>
      </c>
      <c r="AT80">
        <f t="shared" si="14"/>
        <v>0</v>
      </c>
      <c r="AU80" s="101">
        <f t="shared" si="8"/>
        <v>0</v>
      </c>
      <c r="AV80">
        <f t="shared" si="11"/>
        <v>0</v>
      </c>
      <c r="AW80"/>
    </row>
    <row r="81" spans="41:49" ht="14.4" x14ac:dyDescent="0.3">
      <c r="AO81" t="str">
        <f t="shared" si="9"/>
        <v/>
      </c>
      <c r="AP81" s="100">
        <f t="shared" si="12"/>
        <v>0</v>
      </c>
      <c r="AQ81" s="100"/>
      <c r="AR81" s="100">
        <f t="shared" si="10"/>
        <v>0</v>
      </c>
      <c r="AS81" s="100">
        <f t="shared" si="13"/>
        <v>0</v>
      </c>
      <c r="AT81">
        <f t="shared" si="14"/>
        <v>0</v>
      </c>
      <c r="AU81" s="101">
        <f t="shared" si="8"/>
        <v>0</v>
      </c>
      <c r="AV81">
        <f t="shared" si="11"/>
        <v>0</v>
      </c>
      <c r="AW81"/>
    </row>
    <row r="82" spans="41:49" ht="14.4" x14ac:dyDescent="0.3">
      <c r="AO82" t="str">
        <f t="shared" si="9"/>
        <v/>
      </c>
      <c r="AP82" s="100">
        <f t="shared" si="12"/>
        <v>0</v>
      </c>
      <c r="AQ82" s="100"/>
      <c r="AR82" s="100">
        <f t="shared" si="10"/>
        <v>0</v>
      </c>
      <c r="AS82" s="100">
        <f t="shared" si="13"/>
        <v>0</v>
      </c>
      <c r="AT82">
        <f t="shared" si="14"/>
        <v>0</v>
      </c>
      <c r="AU82" s="101">
        <f t="shared" si="8"/>
        <v>0</v>
      </c>
      <c r="AV82">
        <f t="shared" si="11"/>
        <v>0</v>
      </c>
      <c r="AW82"/>
    </row>
    <row r="83" spans="41:49" ht="14.4" x14ac:dyDescent="0.3">
      <c r="AO83" t="str">
        <f t="shared" si="9"/>
        <v/>
      </c>
      <c r="AP83" s="100">
        <f t="shared" si="12"/>
        <v>0</v>
      </c>
      <c r="AQ83" s="100"/>
      <c r="AR83" s="100">
        <f t="shared" si="10"/>
        <v>0</v>
      </c>
      <c r="AS83" s="100">
        <f t="shared" si="13"/>
        <v>0</v>
      </c>
      <c r="AT83">
        <f t="shared" si="14"/>
        <v>0</v>
      </c>
      <c r="AU83" s="101">
        <f t="shared" si="8"/>
        <v>0</v>
      </c>
      <c r="AV83">
        <f t="shared" si="11"/>
        <v>0</v>
      </c>
      <c r="AW83"/>
    </row>
    <row r="84" spans="41:49" ht="14.4" x14ac:dyDescent="0.3">
      <c r="AO84" t="str">
        <f t="shared" si="9"/>
        <v/>
      </c>
      <c r="AP84" s="100">
        <f t="shared" si="12"/>
        <v>0</v>
      </c>
      <c r="AQ84" s="100"/>
      <c r="AR84" s="100">
        <f t="shared" si="10"/>
        <v>0</v>
      </c>
      <c r="AS84" s="100">
        <f t="shared" si="13"/>
        <v>0</v>
      </c>
      <c r="AT84">
        <f t="shared" si="14"/>
        <v>0</v>
      </c>
      <c r="AU84" s="101">
        <f t="shared" si="8"/>
        <v>0</v>
      </c>
      <c r="AV84">
        <f t="shared" si="11"/>
        <v>0</v>
      </c>
      <c r="AW84"/>
    </row>
    <row r="85" spans="41:49" ht="14.4" x14ac:dyDescent="0.3">
      <c r="AO85" t="str">
        <f t="shared" si="9"/>
        <v/>
      </c>
      <c r="AP85" s="100">
        <f t="shared" si="12"/>
        <v>0</v>
      </c>
      <c r="AQ85" s="100"/>
      <c r="AR85" s="100">
        <f t="shared" si="10"/>
        <v>0</v>
      </c>
      <c r="AS85" s="100">
        <f t="shared" si="13"/>
        <v>0</v>
      </c>
      <c r="AT85">
        <f t="shared" si="14"/>
        <v>0</v>
      </c>
      <c r="AU85" s="101">
        <f t="shared" si="8"/>
        <v>0</v>
      </c>
      <c r="AV85">
        <f t="shared" si="11"/>
        <v>0</v>
      </c>
      <c r="AW85"/>
    </row>
    <row r="86" spans="41:49" ht="14.4" x14ac:dyDescent="0.3">
      <c r="AO86" t="str">
        <f t="shared" si="9"/>
        <v/>
      </c>
      <c r="AP86" s="100">
        <f t="shared" si="12"/>
        <v>0</v>
      </c>
      <c r="AQ86" s="100"/>
      <c r="AR86" s="100">
        <f t="shared" si="10"/>
        <v>0</v>
      </c>
      <c r="AS86" s="100">
        <f t="shared" si="13"/>
        <v>0</v>
      </c>
      <c r="AT86">
        <f t="shared" si="14"/>
        <v>0</v>
      </c>
      <c r="AU86" s="101">
        <f t="shared" si="8"/>
        <v>0</v>
      </c>
      <c r="AV86">
        <f t="shared" si="11"/>
        <v>0</v>
      </c>
      <c r="AW86"/>
    </row>
    <row r="87" spans="41:49" ht="14.4" x14ac:dyDescent="0.3">
      <c r="AO87" t="str">
        <f t="shared" si="9"/>
        <v/>
      </c>
      <c r="AP87" s="100">
        <f t="shared" si="12"/>
        <v>0</v>
      </c>
      <c r="AQ87" s="100"/>
      <c r="AR87" s="100">
        <f t="shared" si="10"/>
        <v>0</v>
      </c>
      <c r="AS87" s="100">
        <f t="shared" si="13"/>
        <v>0</v>
      </c>
      <c r="AT87">
        <f t="shared" si="14"/>
        <v>0</v>
      </c>
      <c r="AU87" s="101">
        <f t="shared" si="8"/>
        <v>0</v>
      </c>
      <c r="AV87">
        <f t="shared" si="11"/>
        <v>0</v>
      </c>
      <c r="AW87"/>
    </row>
    <row r="88" spans="41:49" ht="14.4" x14ac:dyDescent="0.3">
      <c r="AO88" t="str">
        <f t="shared" si="9"/>
        <v/>
      </c>
      <c r="AP88" s="100">
        <f t="shared" si="12"/>
        <v>0</v>
      </c>
      <c r="AQ88" s="100"/>
      <c r="AR88" s="100">
        <f t="shared" si="10"/>
        <v>0</v>
      </c>
      <c r="AS88" s="100">
        <f t="shared" si="13"/>
        <v>0</v>
      </c>
      <c r="AT88">
        <f t="shared" si="14"/>
        <v>0</v>
      </c>
      <c r="AU88" s="101">
        <f t="shared" si="8"/>
        <v>0</v>
      </c>
      <c r="AV88">
        <f t="shared" si="11"/>
        <v>0</v>
      </c>
      <c r="AW88"/>
    </row>
    <row r="89" spans="41:49" ht="14.4" x14ac:dyDescent="0.3">
      <c r="AO89" t="str">
        <f t="shared" si="9"/>
        <v/>
      </c>
      <c r="AP89" s="100">
        <f t="shared" si="12"/>
        <v>0</v>
      </c>
      <c r="AQ89" s="100"/>
      <c r="AR89" s="100">
        <f t="shared" si="10"/>
        <v>0</v>
      </c>
      <c r="AS89" s="100">
        <f t="shared" si="13"/>
        <v>0</v>
      </c>
      <c r="AT89">
        <f t="shared" si="14"/>
        <v>0</v>
      </c>
      <c r="AU89" s="101">
        <f t="shared" si="8"/>
        <v>0</v>
      </c>
      <c r="AV89">
        <f t="shared" si="11"/>
        <v>0</v>
      </c>
      <c r="AW89"/>
    </row>
    <row r="90" spans="41:49" ht="14.4" x14ac:dyDescent="0.3">
      <c r="AO90" t="str">
        <f t="shared" si="9"/>
        <v/>
      </c>
      <c r="AP90" s="100">
        <f t="shared" si="12"/>
        <v>0</v>
      </c>
      <c r="AQ90" s="100"/>
      <c r="AR90" s="100">
        <f t="shared" si="10"/>
        <v>0</v>
      </c>
      <c r="AS90" s="100">
        <f t="shared" si="13"/>
        <v>0</v>
      </c>
      <c r="AT90">
        <f t="shared" si="14"/>
        <v>0</v>
      </c>
      <c r="AU90" s="101">
        <f t="shared" si="8"/>
        <v>0</v>
      </c>
      <c r="AV90">
        <f t="shared" si="11"/>
        <v>0</v>
      </c>
      <c r="AW90"/>
    </row>
    <row r="91" spans="41:49" ht="14.4" x14ac:dyDescent="0.3">
      <c r="AO91" t="str">
        <f t="shared" si="9"/>
        <v/>
      </c>
      <c r="AP91" s="100">
        <f t="shared" si="12"/>
        <v>0</v>
      </c>
      <c r="AQ91" s="100"/>
      <c r="AR91" s="100">
        <f t="shared" si="10"/>
        <v>0</v>
      </c>
      <c r="AS91" s="100">
        <f t="shared" si="13"/>
        <v>0</v>
      </c>
      <c r="AT91">
        <f t="shared" si="14"/>
        <v>0</v>
      </c>
      <c r="AU91" s="101">
        <f t="shared" si="8"/>
        <v>0</v>
      </c>
      <c r="AV91">
        <f t="shared" si="11"/>
        <v>0</v>
      </c>
      <c r="AW91"/>
    </row>
    <row r="92" spans="41:49" ht="14.4" x14ac:dyDescent="0.3">
      <c r="AO92" t="str">
        <f t="shared" si="9"/>
        <v/>
      </c>
      <c r="AP92" s="100">
        <f t="shared" si="12"/>
        <v>0</v>
      </c>
      <c r="AQ92" s="100"/>
      <c r="AR92" s="100">
        <f t="shared" si="10"/>
        <v>0</v>
      </c>
      <c r="AS92" s="100">
        <f t="shared" si="13"/>
        <v>0</v>
      </c>
      <c r="AT92">
        <f t="shared" si="14"/>
        <v>0</v>
      </c>
      <c r="AU92" s="101">
        <f t="shared" si="8"/>
        <v>0</v>
      </c>
      <c r="AV92">
        <f t="shared" si="11"/>
        <v>0</v>
      </c>
      <c r="AW92"/>
    </row>
    <row r="93" spans="41:49" ht="14.4" x14ac:dyDescent="0.3">
      <c r="AO93" t="str">
        <f t="shared" si="9"/>
        <v/>
      </c>
      <c r="AP93" s="100">
        <f t="shared" si="12"/>
        <v>0</v>
      </c>
      <c r="AQ93" s="100"/>
      <c r="AR93" s="100">
        <f t="shared" si="10"/>
        <v>0</v>
      </c>
      <c r="AS93" s="100">
        <f t="shared" si="13"/>
        <v>0</v>
      </c>
      <c r="AT93">
        <f t="shared" si="14"/>
        <v>0</v>
      </c>
      <c r="AU93" s="101">
        <f t="shared" si="8"/>
        <v>0</v>
      </c>
      <c r="AV93">
        <f t="shared" si="11"/>
        <v>0</v>
      </c>
      <c r="AW93"/>
    </row>
    <row r="94" spans="41:49" ht="14.4" x14ac:dyDescent="0.3">
      <c r="AO94" t="str">
        <f t="shared" si="9"/>
        <v/>
      </c>
      <c r="AP94" s="100">
        <f t="shared" si="12"/>
        <v>0</v>
      </c>
      <c r="AQ94" s="100"/>
      <c r="AR94" s="100">
        <f t="shared" si="10"/>
        <v>0</v>
      </c>
      <c r="AS94" s="100">
        <f t="shared" si="13"/>
        <v>0</v>
      </c>
      <c r="AT94">
        <f t="shared" si="14"/>
        <v>0</v>
      </c>
      <c r="AU94" s="101">
        <f t="shared" si="8"/>
        <v>0</v>
      </c>
      <c r="AV94">
        <f t="shared" si="11"/>
        <v>0</v>
      </c>
      <c r="AW94"/>
    </row>
    <row r="95" spans="41:49" ht="14.4" x14ac:dyDescent="0.3">
      <c r="AO95" t="str">
        <f t="shared" si="9"/>
        <v/>
      </c>
      <c r="AP95" s="100">
        <f t="shared" si="12"/>
        <v>0</v>
      </c>
      <c r="AQ95" s="100"/>
      <c r="AR95" s="100">
        <f t="shared" si="10"/>
        <v>0</v>
      </c>
      <c r="AS95" s="100">
        <f t="shared" si="13"/>
        <v>0</v>
      </c>
      <c r="AT95">
        <f t="shared" si="14"/>
        <v>0</v>
      </c>
      <c r="AU95" s="101">
        <f t="shared" si="8"/>
        <v>0</v>
      </c>
      <c r="AV95">
        <f t="shared" si="11"/>
        <v>0</v>
      </c>
      <c r="AW95"/>
    </row>
    <row r="96" spans="41:49" ht="14.4" x14ac:dyDescent="0.3">
      <c r="AO96" t="str">
        <f t="shared" si="9"/>
        <v/>
      </c>
      <c r="AP96" s="100">
        <f t="shared" si="12"/>
        <v>0</v>
      </c>
      <c r="AQ96" s="100"/>
      <c r="AR96" s="100">
        <f t="shared" si="10"/>
        <v>0</v>
      </c>
      <c r="AS96" s="100">
        <f t="shared" si="13"/>
        <v>0</v>
      </c>
      <c r="AT96">
        <f t="shared" si="14"/>
        <v>0</v>
      </c>
      <c r="AU96" s="101">
        <f t="shared" si="8"/>
        <v>0</v>
      </c>
      <c r="AV96">
        <f t="shared" si="11"/>
        <v>0</v>
      </c>
      <c r="AW96"/>
    </row>
    <row r="97" spans="41:49" ht="14.4" x14ac:dyDescent="0.3">
      <c r="AO97" t="str">
        <f t="shared" si="9"/>
        <v/>
      </c>
      <c r="AP97" s="100">
        <f t="shared" si="12"/>
        <v>0</v>
      </c>
      <c r="AQ97" s="100"/>
      <c r="AR97" s="100">
        <f t="shared" si="10"/>
        <v>0</v>
      </c>
      <c r="AS97" s="100">
        <f t="shared" si="13"/>
        <v>0</v>
      </c>
      <c r="AT97">
        <f t="shared" si="14"/>
        <v>0</v>
      </c>
      <c r="AU97" s="101">
        <f t="shared" si="8"/>
        <v>0</v>
      </c>
      <c r="AV97">
        <f t="shared" si="11"/>
        <v>0</v>
      </c>
      <c r="AW97"/>
    </row>
    <row r="98" spans="41:49" ht="14.4" x14ac:dyDescent="0.3">
      <c r="AO98" t="str">
        <f t="shared" si="9"/>
        <v/>
      </c>
      <c r="AP98" s="100">
        <f t="shared" si="12"/>
        <v>0</v>
      </c>
      <c r="AQ98" s="100"/>
      <c r="AR98" s="100">
        <f t="shared" si="10"/>
        <v>0</v>
      </c>
      <c r="AS98" s="100">
        <f t="shared" si="13"/>
        <v>0</v>
      </c>
      <c r="AT98">
        <f t="shared" si="14"/>
        <v>0</v>
      </c>
      <c r="AU98" s="101">
        <f t="shared" si="8"/>
        <v>0</v>
      </c>
      <c r="AV98">
        <f t="shared" si="11"/>
        <v>0</v>
      </c>
      <c r="AW98"/>
    </row>
    <row r="99" spans="41:49" ht="14.4" x14ac:dyDescent="0.3">
      <c r="AO99" t="str">
        <f t="shared" si="9"/>
        <v/>
      </c>
      <c r="AP99" s="100">
        <f t="shared" si="12"/>
        <v>0</v>
      </c>
      <c r="AQ99" s="100"/>
      <c r="AR99" s="100">
        <f t="shared" si="10"/>
        <v>0</v>
      </c>
      <c r="AS99" s="100">
        <f t="shared" si="13"/>
        <v>0</v>
      </c>
      <c r="AT99">
        <f t="shared" si="14"/>
        <v>0</v>
      </c>
      <c r="AU99" s="101">
        <f t="shared" si="8"/>
        <v>0</v>
      </c>
      <c r="AV99">
        <f t="shared" si="11"/>
        <v>0</v>
      </c>
      <c r="AW99"/>
    </row>
    <row r="100" spans="41:49" ht="14.4" x14ac:dyDescent="0.3">
      <c r="AO100" t="str">
        <f t="shared" si="9"/>
        <v/>
      </c>
      <c r="AP100" s="100">
        <f t="shared" si="12"/>
        <v>0</v>
      </c>
      <c r="AQ100" s="100"/>
      <c r="AR100" s="100">
        <f t="shared" si="10"/>
        <v>0</v>
      </c>
      <c r="AS100" s="100">
        <f t="shared" si="13"/>
        <v>0</v>
      </c>
      <c r="AT100">
        <f t="shared" si="14"/>
        <v>0</v>
      </c>
      <c r="AU100" s="101">
        <f t="shared" si="8"/>
        <v>0</v>
      </c>
      <c r="AV100">
        <f t="shared" si="11"/>
        <v>0</v>
      </c>
      <c r="AW100"/>
    </row>
    <row r="101" spans="41:49" ht="14.4" x14ac:dyDescent="0.3">
      <c r="AO101" t="str">
        <f t="shared" si="9"/>
        <v/>
      </c>
      <c r="AP101" s="100">
        <f t="shared" si="12"/>
        <v>0</v>
      </c>
      <c r="AQ101" s="100"/>
      <c r="AR101" s="100">
        <f t="shared" si="10"/>
        <v>0</v>
      </c>
      <c r="AS101" s="100">
        <f t="shared" si="13"/>
        <v>0</v>
      </c>
      <c r="AT101">
        <f t="shared" si="14"/>
        <v>0</v>
      </c>
      <c r="AU101" s="101">
        <f t="shared" si="8"/>
        <v>0</v>
      </c>
      <c r="AV101">
        <f t="shared" si="11"/>
        <v>0</v>
      </c>
      <c r="AW101"/>
    </row>
    <row r="102" spans="41:49" ht="14.4" x14ac:dyDescent="0.3">
      <c r="AO102" t="str">
        <f t="shared" si="9"/>
        <v/>
      </c>
      <c r="AP102" s="100">
        <f t="shared" si="12"/>
        <v>0</v>
      </c>
      <c r="AQ102" s="100"/>
      <c r="AR102" s="100">
        <f t="shared" si="10"/>
        <v>0</v>
      </c>
      <c r="AS102" s="100">
        <f t="shared" si="13"/>
        <v>0</v>
      </c>
      <c r="AT102">
        <f t="shared" si="14"/>
        <v>0</v>
      </c>
      <c r="AU102" s="101">
        <f t="shared" si="8"/>
        <v>0</v>
      </c>
      <c r="AV102">
        <f t="shared" si="11"/>
        <v>0</v>
      </c>
      <c r="AW102"/>
    </row>
    <row r="103" spans="41:49" ht="14.4" x14ac:dyDescent="0.3">
      <c r="AO103" t="str">
        <f t="shared" si="9"/>
        <v/>
      </c>
      <c r="AP103" s="100">
        <f t="shared" si="12"/>
        <v>0</v>
      </c>
      <c r="AQ103" s="100"/>
      <c r="AR103" s="100">
        <f t="shared" si="10"/>
        <v>0</v>
      </c>
      <c r="AS103" s="100">
        <f t="shared" si="13"/>
        <v>0</v>
      </c>
      <c r="AT103">
        <f t="shared" si="14"/>
        <v>0</v>
      </c>
      <c r="AU103" s="101">
        <f t="shared" si="8"/>
        <v>0</v>
      </c>
      <c r="AV103">
        <f t="shared" si="11"/>
        <v>0</v>
      </c>
      <c r="AW103"/>
    </row>
    <row r="104" spans="41:49" ht="14.4" x14ac:dyDescent="0.3">
      <c r="AO104" t="str">
        <f t="shared" si="9"/>
        <v/>
      </c>
      <c r="AP104" s="100">
        <f t="shared" si="12"/>
        <v>0</v>
      </c>
      <c r="AQ104" s="100"/>
      <c r="AR104" s="100">
        <f t="shared" si="10"/>
        <v>0</v>
      </c>
      <c r="AS104" s="100">
        <f t="shared" si="13"/>
        <v>0</v>
      </c>
      <c r="AT104">
        <f t="shared" si="14"/>
        <v>0</v>
      </c>
      <c r="AU104" s="101">
        <f t="shared" si="8"/>
        <v>0</v>
      </c>
      <c r="AV104">
        <f t="shared" si="11"/>
        <v>0</v>
      </c>
      <c r="AW104"/>
    </row>
    <row r="105" spans="41:49" ht="14.4" x14ac:dyDescent="0.3">
      <c r="AO105" t="str">
        <f t="shared" si="9"/>
        <v/>
      </c>
      <c r="AP105" s="100">
        <f t="shared" si="12"/>
        <v>0</v>
      </c>
      <c r="AQ105" s="100"/>
      <c r="AR105" s="100">
        <f t="shared" si="10"/>
        <v>0</v>
      </c>
      <c r="AS105" s="100">
        <f t="shared" si="13"/>
        <v>0</v>
      </c>
      <c r="AT105">
        <f t="shared" si="14"/>
        <v>0</v>
      </c>
      <c r="AU105" s="101">
        <f t="shared" si="8"/>
        <v>0</v>
      </c>
      <c r="AV105">
        <f t="shared" si="11"/>
        <v>0</v>
      </c>
      <c r="AW105"/>
    </row>
    <row r="106" spans="41:49" ht="14.4" x14ac:dyDescent="0.3">
      <c r="AO106" t="str">
        <f t="shared" si="9"/>
        <v/>
      </c>
      <c r="AP106" s="100">
        <f t="shared" si="12"/>
        <v>0</v>
      </c>
      <c r="AQ106" s="100"/>
      <c r="AR106" s="100">
        <f t="shared" si="10"/>
        <v>0</v>
      </c>
      <c r="AS106" s="100">
        <f t="shared" si="13"/>
        <v>0</v>
      </c>
      <c r="AT106">
        <f t="shared" si="14"/>
        <v>0</v>
      </c>
      <c r="AU106" s="101">
        <f t="shared" si="8"/>
        <v>0</v>
      </c>
      <c r="AV106">
        <f t="shared" si="11"/>
        <v>0</v>
      </c>
      <c r="AW106"/>
    </row>
    <row r="107" spans="41:49" ht="14.4" x14ac:dyDescent="0.3">
      <c r="AO107" t="str">
        <f t="shared" si="9"/>
        <v/>
      </c>
      <c r="AP107" s="100">
        <f t="shared" si="12"/>
        <v>0</v>
      </c>
      <c r="AQ107" s="100"/>
      <c r="AR107" s="100">
        <f t="shared" si="10"/>
        <v>0</v>
      </c>
      <c r="AS107" s="100">
        <f t="shared" si="13"/>
        <v>0</v>
      </c>
      <c r="AT107">
        <f t="shared" si="14"/>
        <v>0</v>
      </c>
      <c r="AU107" s="101">
        <f t="shared" si="8"/>
        <v>0</v>
      </c>
      <c r="AV107">
        <f t="shared" si="11"/>
        <v>0</v>
      </c>
      <c r="AW107"/>
    </row>
    <row r="108" spans="41:49" ht="14.4" x14ac:dyDescent="0.3">
      <c r="AO108" t="str">
        <f t="shared" si="9"/>
        <v/>
      </c>
      <c r="AP108" s="100">
        <f t="shared" si="12"/>
        <v>0</v>
      </c>
      <c r="AQ108" s="100"/>
      <c r="AR108" s="100">
        <f t="shared" si="10"/>
        <v>0</v>
      </c>
      <c r="AS108" s="100">
        <f t="shared" si="13"/>
        <v>0</v>
      </c>
      <c r="AT108">
        <f t="shared" si="14"/>
        <v>0</v>
      </c>
      <c r="AU108" s="101">
        <f t="shared" si="8"/>
        <v>0</v>
      </c>
      <c r="AV108">
        <f t="shared" si="11"/>
        <v>0</v>
      </c>
      <c r="AW108"/>
    </row>
    <row r="109" spans="41:49" ht="14.4" x14ac:dyDescent="0.3">
      <c r="AO109" t="str">
        <f t="shared" si="9"/>
        <v/>
      </c>
      <c r="AP109" s="100">
        <f t="shared" si="12"/>
        <v>0</v>
      </c>
      <c r="AQ109" s="100"/>
      <c r="AR109" s="100">
        <f t="shared" si="10"/>
        <v>0</v>
      </c>
      <c r="AS109" s="100">
        <f t="shared" si="13"/>
        <v>0</v>
      </c>
      <c r="AT109">
        <f t="shared" si="14"/>
        <v>0</v>
      </c>
      <c r="AU109" s="101">
        <f t="shared" si="8"/>
        <v>0</v>
      </c>
      <c r="AV109">
        <f t="shared" si="11"/>
        <v>0</v>
      </c>
      <c r="AW109"/>
    </row>
    <row r="110" spans="41:49" ht="14.4" x14ac:dyDescent="0.3">
      <c r="AO110" t="str">
        <f t="shared" si="9"/>
        <v/>
      </c>
      <c r="AP110" s="100">
        <f t="shared" si="12"/>
        <v>0</v>
      </c>
      <c r="AQ110" s="100"/>
      <c r="AR110" s="100">
        <f t="shared" si="10"/>
        <v>0</v>
      </c>
      <c r="AS110" s="100">
        <f t="shared" si="13"/>
        <v>0</v>
      </c>
      <c r="AT110">
        <f t="shared" si="14"/>
        <v>0</v>
      </c>
      <c r="AU110" s="101">
        <f t="shared" si="8"/>
        <v>0</v>
      </c>
      <c r="AV110">
        <f t="shared" si="11"/>
        <v>0</v>
      </c>
      <c r="AW110"/>
    </row>
    <row r="111" spans="41:49" ht="14.4" x14ac:dyDescent="0.3">
      <c r="AO111" t="str">
        <f t="shared" si="9"/>
        <v/>
      </c>
      <c r="AP111" s="100">
        <f t="shared" si="12"/>
        <v>0</v>
      </c>
      <c r="AQ111" s="100"/>
      <c r="AR111" s="100">
        <f t="shared" si="10"/>
        <v>0</v>
      </c>
      <c r="AS111" s="100">
        <f t="shared" si="13"/>
        <v>0</v>
      </c>
      <c r="AT111">
        <f t="shared" si="14"/>
        <v>0</v>
      </c>
      <c r="AU111" s="101">
        <f t="shared" si="8"/>
        <v>0</v>
      </c>
      <c r="AV111">
        <f t="shared" si="11"/>
        <v>0</v>
      </c>
      <c r="AW111"/>
    </row>
    <row r="112" spans="41:49" ht="14.4" x14ac:dyDescent="0.3">
      <c r="AW112"/>
    </row>
    <row r="113" spans="49:49" ht="14.4" x14ac:dyDescent="0.3">
      <c r="AW113"/>
    </row>
    <row r="114" spans="49:49" ht="14.4" x14ac:dyDescent="0.3">
      <c r="AW114"/>
    </row>
    <row r="115" spans="49:49" ht="14.4" x14ac:dyDescent="0.3">
      <c r="AW115"/>
    </row>
    <row r="116" spans="49:49" ht="14.4" x14ac:dyDescent="0.3">
      <c r="AW116"/>
    </row>
  </sheetData>
  <mergeCells count="54">
    <mergeCell ref="O2:T3"/>
    <mergeCell ref="D4:G5"/>
    <mergeCell ref="N4:N5"/>
    <mergeCell ref="Q4:R4"/>
    <mergeCell ref="S4:T4"/>
    <mergeCell ref="Q5:R5"/>
    <mergeCell ref="S5:T5"/>
    <mergeCell ref="C6:D6"/>
    <mergeCell ref="B7:B11"/>
    <mergeCell ref="N7:N9"/>
    <mergeCell ref="Q7:R7"/>
    <mergeCell ref="Q8:R8"/>
    <mergeCell ref="C9:D9"/>
    <mergeCell ref="Q9:R9"/>
    <mergeCell ref="N11:N13"/>
    <mergeCell ref="Q11:R11"/>
    <mergeCell ref="S16:T16"/>
    <mergeCell ref="F14:F15"/>
    <mergeCell ref="G14:G15"/>
    <mergeCell ref="S11:T11"/>
    <mergeCell ref="Q12:R12"/>
    <mergeCell ref="S12:T12"/>
    <mergeCell ref="Q13:R13"/>
    <mergeCell ref="S13:T13"/>
    <mergeCell ref="N18:N27"/>
    <mergeCell ref="O18:P19"/>
    <mergeCell ref="R18:T18"/>
    <mergeCell ref="F21:F23"/>
    <mergeCell ref="B23:E26"/>
    <mergeCell ref="O26:S26"/>
    <mergeCell ref="O27:S27"/>
    <mergeCell ref="B14:B18"/>
    <mergeCell ref="C14:C17"/>
    <mergeCell ref="D14:D17"/>
    <mergeCell ref="N15:N16"/>
    <mergeCell ref="Q15:R15"/>
    <mergeCell ref="S15:T15"/>
    <mergeCell ref="F16:F17"/>
    <mergeCell ref="G16:G17"/>
    <mergeCell ref="Q16:R16"/>
    <mergeCell ref="F29:F30"/>
    <mergeCell ref="B32:B34"/>
    <mergeCell ref="D32:F32"/>
    <mergeCell ref="H32:I32"/>
    <mergeCell ref="J32:K32"/>
    <mergeCell ref="H34:N34"/>
    <mergeCell ref="P34:R34"/>
    <mergeCell ref="Q32:R32"/>
    <mergeCell ref="D33:F33"/>
    <mergeCell ref="H33:I33"/>
    <mergeCell ref="J33:K33"/>
    <mergeCell ref="L33:M33"/>
    <mergeCell ref="Q33:R33"/>
    <mergeCell ref="L32:M32"/>
  </mergeCells>
  <hyperlinks>
    <hyperlink ref="O34" r:id="rId1" location="Expensestodate"/>
    <hyperlink ref="H34" r:id="rId2" location="Grantstructure"/>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19">
        <x14:dataValidation type="list" allowBlank="1" showInputMessage="1">
          <x14:formula1>
            <xm:f>Parameters!$C$12:$G$12</xm:f>
          </x14:formula1>
          <xm:sqref>G8</xm:sqref>
        </x14:dataValidation>
        <x14:dataValidation type="list" allowBlank="1" showInputMessage="1">
          <x14:formula1>
            <xm:f>Parameters!$C$31:$G$31</xm:f>
          </x14:formula1>
          <xm:sqref>G18</xm:sqref>
        </x14:dataValidation>
        <x14:dataValidation type="list" allowBlank="1" showInputMessage="1">
          <x14:formula1>
            <xm:f>Parameters!$C$32:$G$32</xm:f>
          </x14:formula1>
          <xm:sqref>G16</xm:sqref>
        </x14:dataValidation>
        <x14:dataValidation type="list" allowBlank="1" showInputMessage="1">
          <x14:formula1>
            <xm:f>Parameters!$C$35:$G$35</xm:f>
          </x14:formula1>
          <xm:sqref>G14</xm:sqref>
        </x14:dataValidation>
        <x14:dataValidation type="list" allowBlank="1" showInputMessage="1">
          <x14:formula1>
            <xm:f>Parameters!$C$36:$G$36</xm:f>
          </x14:formula1>
          <xm:sqref>G10</xm:sqref>
        </x14:dataValidation>
        <x14:dataValidation type="list" allowBlank="1" showInputMessage="1">
          <x14:formula1>
            <xm:f>Parameters!$C$11:$G$11</xm:f>
          </x14:formula1>
          <xm:sqref>G9</xm:sqref>
        </x14:dataValidation>
        <x14:dataValidation type="list" allowBlank="1" showInputMessage="1">
          <x14:formula1>
            <xm:f>Parameters!$C$10:$G$10</xm:f>
          </x14:formula1>
          <xm:sqref>G7</xm:sqref>
        </x14:dataValidation>
        <x14:dataValidation type="list" allowBlank="1" showInputMessage="1">
          <x14:formula1>
            <xm:f>Parameters!$C$6:$G$6</xm:f>
          </x14:formula1>
          <xm:sqref>D14:D17</xm:sqref>
        </x14:dataValidation>
        <x14:dataValidation type="list" allowBlank="1" showInputMessage="1">
          <x14:formula1>
            <xm:f>Parameters!$C$5:$G$5</xm:f>
          </x14:formula1>
          <xm:sqref>D11</xm:sqref>
        </x14:dataValidation>
        <x14:dataValidation type="list" allowBlank="1" showInputMessage="1">
          <x14:formula1>
            <xm:f>Parameters!$C$4:$G$4</xm:f>
          </x14:formula1>
          <xm:sqref>D10</xm:sqref>
        </x14:dataValidation>
        <x14:dataValidation type="list" allowBlank="1" showInputMessage="1">
          <x14:formula1>
            <xm:f>Parameters!$C$9:$G$9</xm:f>
          </x14:formula1>
          <xm:sqref>D7</xm:sqref>
        </x14:dataValidation>
        <x14:dataValidation type="list" allowBlank="1" showInputMessage="1">
          <x14:formula1>
            <xm:f>Parameters!$C$16:$G$16</xm:f>
          </x14:formula1>
          <xm:sqref>J17</xm:sqref>
        </x14:dataValidation>
        <x14:dataValidation type="list" allowBlank="1" showInputMessage="1">
          <x14:formula1>
            <xm:f>Parameters!$C$19:$G$19</xm:f>
          </x14:formula1>
          <xm:sqref>J18</xm:sqref>
        </x14:dataValidation>
        <x14:dataValidation type="list" allowBlank="1" showInputMessage="1">
          <x14:formula1>
            <xm:f>Parameters!$C$24:$G$24</xm:f>
          </x14:formula1>
          <xm:sqref>J15</xm:sqref>
        </x14:dataValidation>
        <x14:dataValidation type="list" allowBlank="1" showInputMessage="1">
          <x14:formula1>
            <xm:f>Parameters!$C$17:$G$17</xm:f>
          </x14:formula1>
          <xm:sqref>J14</xm:sqref>
        </x14:dataValidation>
        <x14:dataValidation type="list" allowBlank="1" showInputMessage="1">
          <x14:formula1>
            <xm:f>Parameters!$C$23:$G$23</xm:f>
          </x14:formula1>
          <xm:sqref>J16</xm:sqref>
        </x14:dataValidation>
        <x14:dataValidation type="list" allowBlank="1" showInputMessage="1">
          <x14:formula1>
            <xm:f>Parameters!$C$18:$G$18</xm:f>
          </x14:formula1>
          <xm:sqref>J10</xm:sqref>
        </x14:dataValidation>
        <x14:dataValidation type="list" allowBlank="1" showInputMessage="1">
          <x14:formula1>
            <xm:f>Parameters!$C$26:$G$26</xm:f>
          </x14:formula1>
          <xm:sqref>J9</xm:sqref>
        </x14:dataValidation>
        <x14:dataValidation type="list" allowBlank="1" showInputMessage="1">
          <x14:formula1>
            <xm:f>Parameters!$D$25:$G$25</xm:f>
          </x14:formula1>
          <xm:sqref>J7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6"/>
  <sheetViews>
    <sheetView zoomScaleNormal="100" zoomScalePageLayoutView="135" workbookViewId="0">
      <selection activeCell="J16" sqref="J16"/>
    </sheetView>
  </sheetViews>
  <sheetFormatPr defaultColWidth="8.77734375" defaultRowHeight="10.199999999999999" x14ac:dyDescent="0.2"/>
  <cols>
    <col min="1" max="1" width="1.44140625" style="1" customWidth="1"/>
    <col min="2" max="2" width="9.33203125" style="1" customWidth="1"/>
    <col min="3" max="3" width="14.44140625" style="1" customWidth="1"/>
    <col min="4" max="4" width="5.77734375" style="1" customWidth="1"/>
    <col min="5" max="5" width="1.77734375" style="1" customWidth="1"/>
    <col min="6" max="6" width="18" style="1" customWidth="1"/>
    <col min="7" max="7" width="9.6640625" style="1" customWidth="1"/>
    <col min="8" max="8" width="1.33203125" style="1" customWidth="1"/>
    <col min="9" max="9" width="16.33203125" style="1" customWidth="1"/>
    <col min="10" max="10" width="8.44140625" style="1" customWidth="1"/>
    <col min="11" max="11" width="1.44140625" style="1" customWidth="1"/>
    <col min="12" max="12" width="2.77734375" style="1" customWidth="1"/>
    <col min="13" max="13" width="2.6640625" style="1" customWidth="1"/>
    <col min="14" max="14" width="14.6640625" style="1" customWidth="1"/>
    <col min="15" max="15" width="30.77734375" style="1" customWidth="1"/>
    <col min="16" max="16" width="23.44140625" style="1" customWidth="1"/>
    <col min="17" max="17" width="1" style="1" customWidth="1"/>
    <col min="18" max="18" width="24.33203125" style="1" customWidth="1"/>
    <col min="19" max="19" width="10.6640625" style="1" customWidth="1"/>
    <col min="20" max="20" width="5.88671875" style="1" customWidth="1"/>
    <col min="21" max="21" width="13.6640625" style="1" customWidth="1"/>
    <col min="22" max="22" width="12.77734375" style="1" customWidth="1"/>
    <col min="23" max="16384" width="8.77734375" style="1"/>
  </cols>
  <sheetData>
    <row r="1" spans="1:50" ht="6" customHeight="1" thickBot="1" x14ac:dyDescent="0.5">
      <c r="A1" s="67"/>
      <c r="B1" s="17"/>
      <c r="C1" s="17"/>
      <c r="D1" s="17"/>
      <c r="E1" s="17"/>
      <c r="F1" s="17"/>
      <c r="G1" s="17"/>
      <c r="H1" s="17"/>
      <c r="I1" s="17"/>
      <c r="J1" s="17"/>
      <c r="K1" s="17"/>
      <c r="L1" s="17"/>
      <c r="M1" s="17"/>
      <c r="N1" s="17"/>
      <c r="O1" s="30"/>
      <c r="P1" s="17"/>
      <c r="Q1" s="17"/>
      <c r="R1" s="17"/>
      <c r="S1" s="17"/>
      <c r="T1" s="17"/>
      <c r="U1" s="17"/>
      <c r="V1" s="17"/>
      <c r="W1" s="17"/>
      <c r="X1" s="17"/>
      <c r="Y1" s="17"/>
      <c r="Z1" s="17"/>
      <c r="AA1" s="17"/>
      <c r="AB1" s="17"/>
      <c r="AC1" s="17"/>
      <c r="AD1" s="17"/>
      <c r="AE1" s="17"/>
      <c r="AF1" s="17"/>
      <c r="AG1" s="17"/>
      <c r="AH1" s="17"/>
      <c r="AI1" s="17"/>
      <c r="AJ1" s="17"/>
      <c r="AK1" s="17"/>
      <c r="AL1" s="17"/>
      <c r="AM1" s="17"/>
    </row>
    <row r="2" spans="1:50" ht="10.199999999999999" customHeight="1" x14ac:dyDescent="0.3">
      <c r="A2" s="115" t="s">
        <v>174</v>
      </c>
      <c r="B2" s="20"/>
      <c r="D2" s="20"/>
      <c r="E2" s="20"/>
      <c r="F2" s="20"/>
      <c r="G2" s="20"/>
      <c r="H2" s="20"/>
      <c r="I2" s="20"/>
      <c r="J2" s="17"/>
      <c r="K2" s="17"/>
      <c r="L2" s="17"/>
      <c r="M2" s="17"/>
      <c r="N2" s="17"/>
      <c r="O2" s="297" t="s">
        <v>55</v>
      </c>
      <c r="P2" s="298"/>
      <c r="Q2" s="298"/>
      <c r="R2" s="298"/>
      <c r="S2" s="298"/>
      <c r="T2" s="299"/>
      <c r="U2" s="17"/>
      <c r="V2" s="17"/>
      <c r="W2" s="17"/>
      <c r="X2" s="17"/>
      <c r="Y2" s="17"/>
      <c r="Z2" s="17"/>
      <c r="AA2" s="17"/>
      <c r="AB2" s="17"/>
      <c r="AC2" s="17"/>
      <c r="AD2" s="17"/>
      <c r="AE2" s="17"/>
      <c r="AF2" s="17"/>
      <c r="AG2" s="17"/>
      <c r="AH2" s="17"/>
      <c r="AI2" s="17"/>
      <c r="AJ2" s="17"/>
      <c r="AK2" s="17"/>
      <c r="AL2" s="17"/>
      <c r="AM2" s="17"/>
      <c r="AO2" t="s">
        <v>156</v>
      </c>
      <c r="AP2" t="s">
        <v>157</v>
      </c>
      <c r="AQ2" t="s">
        <v>158</v>
      </c>
      <c r="AR2" t="s">
        <v>159</v>
      </c>
      <c r="AS2" t="s">
        <v>160</v>
      </c>
      <c r="AT2" t="s">
        <v>161</v>
      </c>
      <c r="AU2" t="s">
        <v>162</v>
      </c>
      <c r="AV2" t="s">
        <v>198</v>
      </c>
      <c r="AW2" t="s">
        <v>164</v>
      </c>
    </row>
    <row r="3" spans="1:50" ht="10.199999999999999" customHeight="1" thickBot="1" x14ac:dyDescent="0.35">
      <c r="A3" s="17"/>
      <c r="B3" s="20"/>
      <c r="C3" s="20"/>
      <c r="D3" s="20"/>
      <c r="E3" s="20"/>
      <c r="F3" s="20"/>
      <c r="G3" s="20"/>
      <c r="H3" s="20"/>
      <c r="I3" s="20"/>
      <c r="J3" s="17"/>
      <c r="K3" s="17"/>
      <c r="L3" s="17"/>
      <c r="M3" s="17"/>
      <c r="N3" s="17"/>
      <c r="O3" s="300"/>
      <c r="P3" s="301"/>
      <c r="Q3" s="301"/>
      <c r="R3" s="301"/>
      <c r="S3" s="301"/>
      <c r="T3" s="302"/>
      <c r="U3" s="17"/>
      <c r="V3" s="17"/>
      <c r="W3" s="17"/>
      <c r="X3" s="17"/>
      <c r="Y3" s="17"/>
      <c r="Z3" s="17"/>
      <c r="AA3" s="17"/>
      <c r="AB3" s="17"/>
      <c r="AC3" s="17"/>
      <c r="AD3" s="17"/>
      <c r="AE3" s="17"/>
      <c r="AF3" s="17"/>
      <c r="AG3" s="17"/>
      <c r="AH3" s="17"/>
      <c r="AI3" s="17"/>
      <c r="AJ3" s="17"/>
      <c r="AK3" s="17"/>
      <c r="AL3" s="17"/>
      <c r="AM3" s="17"/>
      <c r="AO3"/>
      <c r="AP3"/>
      <c r="AQ3"/>
      <c r="AR3"/>
      <c r="AS3"/>
      <c r="AT3"/>
      <c r="AU3"/>
      <c r="AV3"/>
      <c r="AW3"/>
    </row>
    <row r="4" spans="1:50" ht="33.450000000000003" customHeight="1" x14ac:dyDescent="0.3">
      <c r="A4" s="17"/>
      <c r="B4" s="20"/>
      <c r="C4" s="20"/>
      <c r="D4" s="264" t="s">
        <v>57</v>
      </c>
      <c r="E4" s="265"/>
      <c r="F4" s="265"/>
      <c r="G4" s="303"/>
      <c r="H4" s="20"/>
      <c r="I4" s="17"/>
      <c r="J4" s="17"/>
      <c r="K4" s="90"/>
      <c r="L4" s="90"/>
      <c r="M4" s="90"/>
      <c r="N4" s="257" t="s">
        <v>59</v>
      </c>
      <c r="O4" s="198" t="s">
        <v>32</v>
      </c>
      <c r="P4" s="198" t="s">
        <v>33</v>
      </c>
      <c r="Q4" s="305" t="s">
        <v>34</v>
      </c>
      <c r="R4" s="305"/>
      <c r="S4" s="305" t="s">
        <v>35</v>
      </c>
      <c r="T4" s="306"/>
      <c r="U4" s="17"/>
      <c r="V4" s="17"/>
      <c r="W4" s="17"/>
      <c r="X4" s="17"/>
      <c r="Y4" s="17"/>
      <c r="Z4" s="17"/>
      <c r="AA4" s="17"/>
      <c r="AB4" s="17"/>
      <c r="AC4" s="17"/>
      <c r="AD4" s="17"/>
      <c r="AE4" s="17"/>
      <c r="AF4" s="17"/>
      <c r="AG4" s="17"/>
      <c r="AH4" s="17"/>
      <c r="AI4" s="17"/>
      <c r="AJ4" s="17"/>
      <c r="AK4" s="17"/>
      <c r="AL4" s="17"/>
      <c r="AM4" s="17"/>
      <c r="AO4">
        <v>0</v>
      </c>
      <c r="AP4" s="100">
        <f>N33</f>
        <v>288</v>
      </c>
      <c r="AQ4" s="100">
        <f>(1-$D$11)*AP4</f>
        <v>288</v>
      </c>
      <c r="AR4" s="100"/>
      <c r="AS4"/>
      <c r="AT4">
        <f>IF(ISNUMBER(AO5),SUM(AQ4:AR4),SUM(AQ4:AS4))</f>
        <v>288</v>
      </c>
      <c r="AU4" s="101">
        <f t="shared" ref="AU4:AU67" si="0">LN(AT4+$J$33)-LN($J$33)</f>
        <v>0.69677796237285428</v>
      </c>
      <c r="AV4">
        <f>IF(ISNUMBER(AO4),AU4/(1+$D$7)^AO4,0)</f>
        <v>0.69677796237285428</v>
      </c>
      <c r="AW4"/>
    </row>
    <row r="5" spans="1:50" ht="10.8" customHeight="1" thickBot="1" x14ac:dyDescent="0.35">
      <c r="A5" s="17"/>
      <c r="B5" s="17"/>
      <c r="C5" s="33"/>
      <c r="D5" s="268"/>
      <c r="E5" s="269"/>
      <c r="F5" s="269"/>
      <c r="G5" s="304"/>
      <c r="H5" s="33"/>
      <c r="I5" s="33"/>
      <c r="J5" s="17"/>
      <c r="K5" s="17"/>
      <c r="L5" s="17"/>
      <c r="M5" s="17"/>
      <c r="N5" s="259"/>
      <c r="O5" s="199">
        <f>D33/(1+D7)^10</f>
        <v>0.253</v>
      </c>
      <c r="P5" s="199" t="e">
        <f>O5*(1-1/(1+D7)^G16)/(1-1/(1+D7))</f>
        <v>#DIV/0!</v>
      </c>
      <c r="Q5" s="290" t="e">
        <f>P5*G7*G9*G18*G8/G33</f>
        <v>#DIV/0!</v>
      </c>
      <c r="R5" s="290"/>
      <c r="S5" s="290">
        <f>G14*G11</f>
        <v>0</v>
      </c>
      <c r="T5" s="291"/>
      <c r="U5" s="17"/>
      <c r="V5" s="17"/>
      <c r="W5" s="17"/>
      <c r="X5" s="17"/>
      <c r="Y5" s="17"/>
      <c r="Z5" s="17"/>
      <c r="AA5" s="17"/>
      <c r="AB5" s="17"/>
      <c r="AC5" s="17"/>
      <c r="AD5" s="17"/>
      <c r="AE5" s="17"/>
      <c r="AF5" s="17"/>
      <c r="AG5" s="17"/>
      <c r="AH5" s="17"/>
      <c r="AI5" s="17"/>
      <c r="AJ5" s="17"/>
      <c r="AK5" s="17"/>
      <c r="AL5" s="17"/>
      <c r="AM5" s="17"/>
      <c r="AO5" t="str">
        <f t="shared" ref="AO5:AO68" si="1">IF(AO4&lt;$D$14,AO4+1,"")</f>
        <v/>
      </c>
      <c r="AP5" s="100">
        <f>AP4-AQ4</f>
        <v>0</v>
      </c>
      <c r="AQ5" s="100"/>
      <c r="AR5" s="100">
        <f t="shared" ref="AR5:AR68" si="2">$D$10*AP5</f>
        <v>0</v>
      </c>
      <c r="AS5" s="100">
        <f>AP5</f>
        <v>0</v>
      </c>
      <c r="AT5">
        <f t="shared" ref="AT5:AT14" si="3">IF(ISNUMBER(AO6),SUM(AQ5:AR5),SUM(AQ5:AS5))</f>
        <v>0</v>
      </c>
      <c r="AU5" s="101">
        <f t="shared" si="0"/>
        <v>0</v>
      </c>
      <c r="AV5">
        <f t="shared" ref="AV5:AV68" si="4">IF(ISNUMBER(AO5),AU5/(1+$D$7)^AO5,0)</f>
        <v>0</v>
      </c>
      <c r="AW5">
        <f>SUM(AV5:AV111)</f>
        <v>0</v>
      </c>
      <c r="AX5" s="1">
        <f>SUM(AV5:AV23)</f>
        <v>0</v>
      </c>
    </row>
    <row r="6" spans="1:50" ht="14.4" x14ac:dyDescent="0.3">
      <c r="A6" s="17"/>
      <c r="B6" s="10"/>
      <c r="C6" s="293" t="s">
        <v>12</v>
      </c>
      <c r="D6" s="293"/>
      <c r="E6" s="61"/>
      <c r="F6" s="28" t="s">
        <v>13</v>
      </c>
      <c r="G6" s="29"/>
      <c r="H6" s="62"/>
      <c r="I6" s="28" t="s">
        <v>47</v>
      </c>
      <c r="J6" s="29"/>
      <c r="K6" s="11"/>
      <c r="L6" s="6"/>
      <c r="M6" s="17"/>
      <c r="N6" s="18"/>
      <c r="O6" s="6"/>
      <c r="P6" s="6"/>
      <c r="Q6" s="6"/>
      <c r="R6" s="6"/>
      <c r="S6" s="6"/>
      <c r="T6" s="12"/>
      <c r="U6" s="17"/>
      <c r="V6" s="17"/>
      <c r="W6" s="17"/>
      <c r="X6" s="17"/>
      <c r="Y6" s="17"/>
      <c r="Z6" s="17"/>
      <c r="AA6" s="17"/>
      <c r="AB6" s="17"/>
      <c r="AC6" s="17"/>
      <c r="AD6" s="17"/>
      <c r="AE6" s="17"/>
      <c r="AF6" s="17"/>
      <c r="AG6" s="17"/>
      <c r="AH6" s="17"/>
      <c r="AI6" s="17"/>
      <c r="AJ6" s="17"/>
      <c r="AK6" s="17"/>
      <c r="AL6" s="17"/>
      <c r="AM6" s="17"/>
      <c r="AO6" t="str">
        <f t="shared" si="1"/>
        <v/>
      </c>
      <c r="AP6" s="100">
        <f t="shared" ref="AP6:AP69" si="5">IF(ISNUMBER(AO6),AS5,0)</f>
        <v>0</v>
      </c>
      <c r="AQ6" s="100"/>
      <c r="AR6" s="100">
        <f t="shared" si="2"/>
        <v>0</v>
      </c>
      <c r="AS6" s="100">
        <f t="shared" ref="AS6:AS69" si="6">AP6</f>
        <v>0</v>
      </c>
      <c r="AT6">
        <f t="shared" si="3"/>
        <v>0</v>
      </c>
      <c r="AU6" s="101">
        <f t="shared" si="0"/>
        <v>0</v>
      </c>
      <c r="AV6">
        <f t="shared" si="4"/>
        <v>0</v>
      </c>
      <c r="AW6"/>
    </row>
    <row r="7" spans="1:50" ht="20.55" customHeight="1" x14ac:dyDescent="0.3">
      <c r="A7" s="17"/>
      <c r="B7" s="294" t="s">
        <v>58</v>
      </c>
      <c r="C7" s="174" t="s">
        <v>0</v>
      </c>
      <c r="D7" s="175"/>
      <c r="E7" s="2"/>
      <c r="F7" s="14" t="s">
        <v>4</v>
      </c>
      <c r="G7" s="13"/>
      <c r="H7" s="4"/>
      <c r="I7" s="14" t="s">
        <v>8</v>
      </c>
      <c r="J7" s="13"/>
      <c r="K7" s="12"/>
      <c r="L7" s="6"/>
      <c r="M7" s="17"/>
      <c r="N7" s="259" t="s">
        <v>61</v>
      </c>
      <c r="O7" s="6"/>
      <c r="P7" s="200" t="s">
        <v>36</v>
      </c>
      <c r="Q7" s="280" t="s">
        <v>39</v>
      </c>
      <c r="R7" s="280"/>
      <c r="S7" s="113"/>
      <c r="T7" s="12"/>
      <c r="U7" s="17"/>
      <c r="V7" s="17"/>
      <c r="W7" s="17"/>
      <c r="X7" s="17"/>
      <c r="Y7" s="17"/>
      <c r="Z7" s="17"/>
      <c r="AA7" s="17"/>
      <c r="AB7" s="17"/>
      <c r="AC7" s="17"/>
      <c r="AD7" s="17"/>
      <c r="AE7" s="17"/>
      <c r="AF7" s="17"/>
      <c r="AG7" s="17"/>
      <c r="AH7" s="17"/>
      <c r="AI7" s="17"/>
      <c r="AJ7" s="17"/>
      <c r="AK7" s="17"/>
      <c r="AL7" s="17"/>
      <c r="AM7" s="17"/>
      <c r="AO7" t="str">
        <f t="shared" si="1"/>
        <v/>
      </c>
      <c r="AP7" s="100">
        <f>IF(ISNUMBER(AO7),AS6,0)</f>
        <v>0</v>
      </c>
      <c r="AQ7" s="100"/>
      <c r="AR7" s="100">
        <f t="shared" si="2"/>
        <v>0</v>
      </c>
      <c r="AS7" s="100">
        <f t="shared" si="6"/>
        <v>0</v>
      </c>
      <c r="AT7">
        <f t="shared" si="3"/>
        <v>0</v>
      </c>
      <c r="AU7" s="101">
        <f t="shared" si="0"/>
        <v>0</v>
      </c>
      <c r="AV7">
        <f t="shared" si="4"/>
        <v>0</v>
      </c>
      <c r="AW7"/>
    </row>
    <row r="8" spans="1:50" ht="20.399999999999999" customHeight="1" x14ac:dyDescent="0.3">
      <c r="A8" s="17"/>
      <c r="B8" s="294"/>
      <c r="C8" s="159"/>
      <c r="D8" s="159"/>
      <c r="E8" s="63"/>
      <c r="F8" s="16" t="s">
        <v>6</v>
      </c>
      <c r="G8" s="15"/>
      <c r="H8" s="5"/>
      <c r="I8" s="201" t="s">
        <v>255</v>
      </c>
      <c r="J8" s="202"/>
      <c r="K8" s="12"/>
      <c r="L8" s="6"/>
      <c r="M8" s="17"/>
      <c r="N8" s="259"/>
      <c r="O8" s="25" t="s">
        <v>53</v>
      </c>
      <c r="P8" s="154" t="e">
        <f>($S$5+$Q$5*J15)*J7*J9</f>
        <v>#DIV/0!</v>
      </c>
      <c r="Q8" s="295" t="e">
        <f>P8/(J16/J8)</f>
        <v>#DIV/0!</v>
      </c>
      <c r="R8" s="295"/>
      <c r="S8" s="116"/>
      <c r="T8" s="12"/>
      <c r="U8" s="17"/>
      <c r="V8" s="17"/>
      <c r="W8" s="17"/>
      <c r="X8" s="17"/>
      <c r="Y8" s="17"/>
      <c r="Z8" s="17"/>
      <c r="AA8" s="17"/>
      <c r="AB8" s="17"/>
      <c r="AC8" s="17"/>
      <c r="AD8" s="17"/>
      <c r="AE8" s="17"/>
      <c r="AF8" s="17"/>
      <c r="AG8" s="17"/>
      <c r="AH8" s="17"/>
      <c r="AI8" s="17"/>
      <c r="AJ8" s="17"/>
      <c r="AK8" s="17"/>
      <c r="AL8" s="17"/>
      <c r="AM8" s="17"/>
      <c r="AO8" t="str">
        <f t="shared" si="1"/>
        <v/>
      </c>
      <c r="AP8" s="100">
        <f t="shared" si="5"/>
        <v>0</v>
      </c>
      <c r="AQ8" s="100"/>
      <c r="AR8" s="100">
        <f t="shared" si="2"/>
        <v>0</v>
      </c>
      <c r="AS8" s="100">
        <f t="shared" si="6"/>
        <v>0</v>
      </c>
      <c r="AT8">
        <f t="shared" si="3"/>
        <v>0</v>
      </c>
      <c r="AU8" s="101">
        <f t="shared" si="0"/>
        <v>0</v>
      </c>
      <c r="AV8">
        <f t="shared" si="4"/>
        <v>0</v>
      </c>
      <c r="AW8"/>
    </row>
    <row r="9" spans="1:50" ht="30.6" x14ac:dyDescent="0.3">
      <c r="A9" s="17"/>
      <c r="B9" s="294"/>
      <c r="C9" s="296" t="s">
        <v>14</v>
      </c>
      <c r="D9" s="296"/>
      <c r="E9" s="2"/>
      <c r="F9" s="201" t="s">
        <v>209</v>
      </c>
      <c r="G9" s="202"/>
      <c r="H9" s="5"/>
      <c r="I9" s="201" t="s">
        <v>126</v>
      </c>
      <c r="J9" s="202"/>
      <c r="K9" s="66"/>
      <c r="L9" s="6"/>
      <c r="M9" s="17"/>
      <c r="N9" s="259"/>
      <c r="O9" s="25" t="s">
        <v>52</v>
      </c>
      <c r="P9" s="186" t="e">
        <f>($S$5+$Q$5*J14)*J10*J18</f>
        <v>#DIV/0!</v>
      </c>
      <c r="Q9" s="295" t="e">
        <f>P9/(J17/J11)</f>
        <v>#DIV/0!</v>
      </c>
      <c r="R9" s="295"/>
      <c r="S9" s="116"/>
      <c r="T9" s="12"/>
      <c r="U9" s="17"/>
      <c r="V9" s="17"/>
      <c r="W9" s="17"/>
      <c r="X9" s="17"/>
      <c r="Y9" s="17"/>
      <c r="Z9" s="17"/>
      <c r="AA9" s="17"/>
      <c r="AB9" s="17"/>
      <c r="AC9" s="17"/>
      <c r="AD9" s="17"/>
      <c r="AE9" s="17"/>
      <c r="AF9" s="17"/>
      <c r="AG9" s="17"/>
      <c r="AH9" s="17"/>
      <c r="AI9" s="17"/>
      <c r="AJ9" s="17"/>
      <c r="AK9" s="17"/>
      <c r="AL9" s="17"/>
      <c r="AM9" s="17"/>
      <c r="AO9" t="str">
        <f t="shared" si="1"/>
        <v/>
      </c>
      <c r="AP9" s="100">
        <f t="shared" si="5"/>
        <v>0</v>
      </c>
      <c r="AQ9" s="100"/>
      <c r="AR9" s="100">
        <f t="shared" si="2"/>
        <v>0</v>
      </c>
      <c r="AS9" s="100">
        <f t="shared" si="6"/>
        <v>0</v>
      </c>
      <c r="AT9">
        <f>IF(ISNUMBER(AO10),SUM(AQ9:AR9),SUM(AQ9:AS9))</f>
        <v>0</v>
      </c>
      <c r="AU9" s="101">
        <f t="shared" si="0"/>
        <v>0</v>
      </c>
      <c r="AV9">
        <f t="shared" si="4"/>
        <v>0</v>
      </c>
      <c r="AW9"/>
    </row>
    <row r="10" spans="1:50" ht="30.6" x14ac:dyDescent="0.3">
      <c r="A10" s="17"/>
      <c r="B10" s="294"/>
      <c r="C10" s="147" t="s">
        <v>3</v>
      </c>
      <c r="D10" s="148"/>
      <c r="E10" s="130"/>
      <c r="F10" s="158" t="s">
        <v>208</v>
      </c>
      <c r="G10" s="176"/>
      <c r="H10" s="131"/>
      <c r="I10" s="157" t="s">
        <v>9</v>
      </c>
      <c r="J10" s="202"/>
      <c r="K10" s="132"/>
      <c r="L10" s="6"/>
      <c r="M10" s="17"/>
      <c r="N10" s="149"/>
      <c r="O10" s="25"/>
      <c r="P10" s="150"/>
      <c r="Q10" s="116"/>
      <c r="R10" s="116"/>
      <c r="S10" s="116"/>
      <c r="T10" s="12"/>
      <c r="U10" s="17"/>
      <c r="V10" s="17"/>
      <c r="W10" s="17"/>
      <c r="X10" s="17"/>
      <c r="Y10" s="17"/>
      <c r="Z10" s="17"/>
      <c r="AA10" s="17"/>
      <c r="AB10" s="17"/>
      <c r="AC10" s="17"/>
      <c r="AD10" s="17"/>
      <c r="AE10" s="17"/>
      <c r="AF10" s="17"/>
      <c r="AG10" s="17"/>
      <c r="AH10" s="17"/>
      <c r="AI10" s="17"/>
      <c r="AJ10" s="17"/>
      <c r="AK10" s="17"/>
      <c r="AL10" s="17"/>
      <c r="AM10" s="17"/>
      <c r="AO10" t="str">
        <f t="shared" si="1"/>
        <v/>
      </c>
      <c r="AP10" s="100">
        <f>IF(ISNUMBER(AO10),AS9,0)</f>
        <v>0</v>
      </c>
      <c r="AQ10" s="100"/>
      <c r="AR10" s="100">
        <f t="shared" si="2"/>
        <v>0</v>
      </c>
      <c r="AS10" s="100">
        <f t="shared" si="6"/>
        <v>0</v>
      </c>
      <c r="AT10">
        <f>IF(ISNUMBER(AO11),SUM(AQ10:AR10),SUM(AQ10:AS10))</f>
        <v>0</v>
      </c>
      <c r="AU10" s="101">
        <f t="shared" si="0"/>
        <v>0</v>
      </c>
      <c r="AV10">
        <f t="shared" si="4"/>
        <v>0</v>
      </c>
      <c r="AW10"/>
    </row>
    <row r="11" spans="1:50" ht="33" customHeight="1" x14ac:dyDescent="0.3">
      <c r="A11" s="17"/>
      <c r="B11" s="294"/>
      <c r="C11" s="169" t="s">
        <v>5</v>
      </c>
      <c r="D11" s="170"/>
      <c r="E11" s="3"/>
      <c r="F11" s="201" t="s">
        <v>220</v>
      </c>
      <c r="G11" s="171"/>
      <c r="H11" s="6"/>
      <c r="I11" s="201" t="s">
        <v>256</v>
      </c>
      <c r="J11" s="202"/>
      <c r="K11" s="66"/>
      <c r="L11" s="17"/>
      <c r="M11" s="17"/>
      <c r="N11" s="259" t="s">
        <v>211</v>
      </c>
      <c r="O11" s="59"/>
      <c r="P11" s="200" t="s">
        <v>205</v>
      </c>
      <c r="Q11" s="280" t="s">
        <v>206</v>
      </c>
      <c r="R11" s="280"/>
      <c r="S11" s="280" t="s">
        <v>207</v>
      </c>
      <c r="T11" s="281"/>
      <c r="U11" s="17"/>
      <c r="V11" s="17"/>
      <c r="W11" s="17"/>
      <c r="X11" s="17"/>
      <c r="Y11" s="17"/>
      <c r="Z11" s="17"/>
      <c r="AA11" s="17"/>
      <c r="AB11" s="17"/>
      <c r="AC11" s="17"/>
      <c r="AD11" s="17"/>
      <c r="AE11" s="17"/>
      <c r="AF11" s="17"/>
      <c r="AG11" s="17"/>
      <c r="AH11" s="17"/>
      <c r="AI11" s="17"/>
      <c r="AJ11" s="17"/>
      <c r="AK11" s="17"/>
      <c r="AL11" s="17"/>
      <c r="AM11" s="17"/>
      <c r="AO11" t="str">
        <f t="shared" si="1"/>
        <v/>
      </c>
      <c r="AP11" s="100">
        <f>IF(ISNUMBER(AO11),AS10,0)</f>
        <v>0</v>
      </c>
      <c r="AQ11" s="100"/>
      <c r="AR11" s="100">
        <f t="shared" si="2"/>
        <v>0</v>
      </c>
      <c r="AS11" s="100">
        <f t="shared" si="6"/>
        <v>0</v>
      </c>
      <c r="AT11">
        <f>IF(ISNUMBER(AO12),SUM(AQ11:AR11),SUM(AQ11:AS11))</f>
        <v>0</v>
      </c>
      <c r="AU11" s="101">
        <f t="shared" si="0"/>
        <v>0</v>
      </c>
      <c r="AV11">
        <f t="shared" si="4"/>
        <v>0</v>
      </c>
      <c r="AW11"/>
    </row>
    <row r="12" spans="1:50" ht="10.8" customHeight="1" x14ac:dyDescent="0.3">
      <c r="A12" s="17"/>
      <c r="B12" s="18"/>
      <c r="C12" s="9"/>
      <c r="D12" s="8"/>
      <c r="E12" s="2"/>
      <c r="F12" s="64"/>
      <c r="G12" s="65"/>
      <c r="H12" s="60"/>
      <c r="I12" s="6"/>
      <c r="J12" s="8"/>
      <c r="K12" s="12"/>
      <c r="L12" s="6"/>
      <c r="M12" s="17"/>
      <c r="N12" s="259"/>
      <c r="O12" s="25" t="s">
        <v>53</v>
      </c>
      <c r="P12" s="199" t="e">
        <f>(1000/(J16/J8))*J15*J9*G9*G10*G7*J7*G8*G18*(1/G33)</f>
        <v>#DIV/0!</v>
      </c>
      <c r="Q12" s="290" t="e">
        <f>(((1000/(J16/J8))*G14)/S33)*J7*J9</f>
        <v>#DIV/0!</v>
      </c>
      <c r="R12" s="290"/>
      <c r="S12" s="290" t="e">
        <f>P12+Q12</f>
        <v>#DIV/0!</v>
      </c>
      <c r="T12" s="291"/>
      <c r="U12" s="17"/>
      <c r="V12" s="17"/>
      <c r="W12" s="17"/>
      <c r="X12" s="17"/>
      <c r="Y12" s="17"/>
      <c r="Z12" s="17"/>
      <c r="AA12" s="17"/>
      <c r="AB12" s="17"/>
      <c r="AC12" s="17"/>
      <c r="AD12" s="17"/>
      <c r="AE12" s="17"/>
      <c r="AF12" s="17"/>
      <c r="AG12" s="17"/>
      <c r="AH12" s="17"/>
      <c r="AI12" s="17"/>
      <c r="AJ12" s="17"/>
      <c r="AK12" s="17"/>
      <c r="AL12" s="17"/>
      <c r="AM12" s="17"/>
      <c r="AO12" t="str">
        <f t="shared" si="1"/>
        <v/>
      </c>
      <c r="AP12" s="100">
        <f>IF(ISNUMBER(AO12),AS11,0)</f>
        <v>0</v>
      </c>
      <c r="AQ12" s="100"/>
      <c r="AR12" s="100">
        <f t="shared" si="2"/>
        <v>0</v>
      </c>
      <c r="AS12" s="100">
        <f t="shared" si="6"/>
        <v>0</v>
      </c>
      <c r="AT12">
        <f>IF(ISNUMBER(AO13),SUM(AQ12:AR12),SUM(AQ12:AS12))</f>
        <v>0</v>
      </c>
      <c r="AU12" s="101">
        <f t="shared" si="0"/>
        <v>0</v>
      </c>
      <c r="AV12">
        <f t="shared" si="4"/>
        <v>0</v>
      </c>
      <c r="AW12"/>
    </row>
    <row r="13" spans="1:50" ht="11.4" customHeight="1" x14ac:dyDescent="0.3">
      <c r="A13" s="17"/>
      <c r="B13" s="18"/>
      <c r="C13" s="9"/>
      <c r="D13" s="8"/>
      <c r="E13" s="2"/>
      <c r="F13" s="64"/>
      <c r="G13" s="65"/>
      <c r="H13" s="8"/>
      <c r="I13" s="6"/>
      <c r="J13" s="8"/>
      <c r="K13" s="12"/>
      <c r="L13" s="6"/>
      <c r="M13" s="17"/>
      <c r="N13" s="259"/>
      <c r="O13" s="25" t="s">
        <v>52</v>
      </c>
      <c r="P13" s="184" t="e">
        <f>(1000/(J17/J11))*J14*J10*G10*G7*G8*J18*G9*G18*(1/G33)</f>
        <v>#DIV/0!</v>
      </c>
      <c r="Q13" s="292" t="e">
        <f>(((1000/(J17/J11))*G14)/S33)*J18*J10</f>
        <v>#DIV/0!</v>
      </c>
      <c r="R13" s="292"/>
      <c r="S13" s="290" t="e">
        <f>P13+Q13</f>
        <v>#DIV/0!</v>
      </c>
      <c r="T13" s="291"/>
      <c r="U13" s="17"/>
      <c r="V13" s="17"/>
      <c r="W13" s="17"/>
      <c r="X13" s="17"/>
      <c r="Y13" s="17"/>
      <c r="Z13" s="17"/>
      <c r="AA13" s="17"/>
      <c r="AB13" s="17"/>
      <c r="AC13" s="17"/>
      <c r="AD13" s="17"/>
      <c r="AE13" s="17"/>
      <c r="AF13" s="17"/>
      <c r="AG13" s="17"/>
      <c r="AH13" s="17"/>
      <c r="AI13" s="17"/>
      <c r="AJ13" s="17"/>
      <c r="AK13" s="17"/>
      <c r="AL13" s="17"/>
      <c r="AM13" s="17"/>
      <c r="AO13" t="str">
        <f t="shared" si="1"/>
        <v/>
      </c>
      <c r="AP13" s="100">
        <f>IF(ISNUMBER(AO13),AS12,0)</f>
        <v>0</v>
      </c>
      <c r="AQ13" s="100"/>
      <c r="AR13" s="100">
        <f t="shared" si="2"/>
        <v>0</v>
      </c>
      <c r="AS13" s="100">
        <f t="shared" si="6"/>
        <v>0</v>
      </c>
      <c r="AT13">
        <f t="shared" si="3"/>
        <v>0</v>
      </c>
      <c r="AU13" s="101">
        <f t="shared" si="0"/>
        <v>0</v>
      </c>
      <c r="AV13">
        <f t="shared" si="4"/>
        <v>0</v>
      </c>
      <c r="AW13"/>
    </row>
    <row r="14" spans="1:50" ht="21" customHeight="1" x14ac:dyDescent="0.3">
      <c r="A14" s="17"/>
      <c r="B14" s="274" t="s">
        <v>173</v>
      </c>
      <c r="C14" s="275" t="s">
        <v>1</v>
      </c>
      <c r="D14" s="277"/>
      <c r="E14" s="3"/>
      <c r="F14" s="275" t="s">
        <v>2</v>
      </c>
      <c r="G14" s="277"/>
      <c r="H14" s="8"/>
      <c r="I14" s="172" t="s">
        <v>10</v>
      </c>
      <c r="J14" s="173"/>
      <c r="K14" s="12"/>
      <c r="L14" s="6"/>
      <c r="M14" s="17"/>
      <c r="N14" s="18"/>
      <c r="O14" s="6"/>
      <c r="P14" s="6"/>
      <c r="Q14" s="6"/>
      <c r="R14" s="6"/>
      <c r="S14" s="6"/>
      <c r="T14" s="12"/>
      <c r="U14" s="17"/>
      <c r="V14" s="17"/>
      <c r="W14" s="17"/>
      <c r="X14" s="17"/>
      <c r="Y14" s="17"/>
      <c r="Z14" s="17"/>
      <c r="AA14" s="17"/>
      <c r="AB14" s="17"/>
      <c r="AC14" s="17"/>
      <c r="AD14" s="17"/>
      <c r="AE14" s="17"/>
      <c r="AF14" s="17"/>
      <c r="AG14" s="17"/>
      <c r="AH14" s="17"/>
      <c r="AI14" s="17"/>
      <c r="AJ14" s="17"/>
      <c r="AK14" s="17"/>
      <c r="AL14" s="17"/>
      <c r="AM14" s="17"/>
      <c r="AO14" t="str">
        <f t="shared" si="1"/>
        <v/>
      </c>
      <c r="AP14" s="100">
        <f t="shared" si="5"/>
        <v>0</v>
      </c>
      <c r="AQ14" s="100"/>
      <c r="AR14" s="100">
        <f t="shared" si="2"/>
        <v>0</v>
      </c>
      <c r="AS14" s="100">
        <f t="shared" si="6"/>
        <v>0</v>
      </c>
      <c r="AT14">
        <f t="shared" si="3"/>
        <v>0</v>
      </c>
      <c r="AU14" s="101">
        <f t="shared" si="0"/>
        <v>0</v>
      </c>
      <c r="AV14">
        <f t="shared" si="4"/>
        <v>0</v>
      </c>
      <c r="AW14"/>
    </row>
    <row r="15" spans="1:50" ht="21" customHeight="1" x14ac:dyDescent="0.3">
      <c r="A15" s="17"/>
      <c r="B15" s="274"/>
      <c r="C15" s="275"/>
      <c r="D15" s="277"/>
      <c r="E15" s="3"/>
      <c r="F15" s="283"/>
      <c r="G15" s="289"/>
      <c r="H15" s="8"/>
      <c r="I15" s="160" t="s">
        <v>11</v>
      </c>
      <c r="J15" s="161"/>
      <c r="K15" s="12"/>
      <c r="L15" s="6"/>
      <c r="M15" s="17"/>
      <c r="N15" s="259" t="s">
        <v>212</v>
      </c>
      <c r="O15" s="200" t="s">
        <v>213</v>
      </c>
      <c r="P15" s="200" t="s">
        <v>40</v>
      </c>
      <c r="Q15" s="280" t="s">
        <v>41</v>
      </c>
      <c r="R15" s="280"/>
      <c r="S15" s="280" t="s">
        <v>39</v>
      </c>
      <c r="T15" s="281"/>
      <c r="U15" s="17"/>
      <c r="V15" s="17"/>
      <c r="W15" s="17"/>
      <c r="X15" s="17"/>
      <c r="Y15" s="17"/>
      <c r="Z15" s="17"/>
      <c r="AA15" s="17"/>
      <c r="AB15" s="17"/>
      <c r="AC15" s="17"/>
      <c r="AD15" s="17"/>
      <c r="AE15" s="17"/>
      <c r="AF15" s="17"/>
      <c r="AG15" s="17"/>
      <c r="AH15" s="17"/>
      <c r="AI15" s="17"/>
      <c r="AJ15" s="17"/>
      <c r="AK15" s="17"/>
      <c r="AL15" s="17"/>
      <c r="AM15" s="17"/>
      <c r="AO15" t="str">
        <f t="shared" si="1"/>
        <v/>
      </c>
      <c r="AP15" s="100">
        <f t="shared" si="5"/>
        <v>0</v>
      </c>
      <c r="AQ15" s="100"/>
      <c r="AR15" s="100">
        <f t="shared" si="2"/>
        <v>0</v>
      </c>
      <c r="AS15" s="100">
        <f t="shared" si="6"/>
        <v>0</v>
      </c>
      <c r="AT15">
        <f>IF(ISNUMBER(AO16),SUM(AQ15:AR15),SUM(AQ15:AS15))</f>
        <v>0</v>
      </c>
      <c r="AU15" s="101">
        <f t="shared" si="0"/>
        <v>0</v>
      </c>
      <c r="AV15">
        <f t="shared" si="4"/>
        <v>0</v>
      </c>
      <c r="AW15"/>
    </row>
    <row r="16" spans="1:50" ht="21" customHeight="1" thickBot="1" x14ac:dyDescent="0.35">
      <c r="A16" s="17"/>
      <c r="B16" s="274"/>
      <c r="C16" s="275"/>
      <c r="D16" s="277"/>
      <c r="E16" s="3"/>
      <c r="F16" s="282" t="s">
        <v>145</v>
      </c>
      <c r="G16" s="284"/>
      <c r="H16" s="8"/>
      <c r="I16" s="164" t="s">
        <v>30</v>
      </c>
      <c r="J16" s="162"/>
      <c r="K16" s="12"/>
      <c r="L16" s="6"/>
      <c r="M16" s="17"/>
      <c r="N16" s="279"/>
      <c r="O16" s="203">
        <f>AW5</f>
        <v>0</v>
      </c>
      <c r="P16" s="203">
        <f>AV4</f>
        <v>0.69677796237285428</v>
      </c>
      <c r="Q16" s="286">
        <f>O16+P16</f>
        <v>0.69677796237285428</v>
      </c>
      <c r="R16" s="286"/>
      <c r="S16" s="287">
        <f>Q16/('Model - input values here'!N33/'Model - input values here'!O33)</f>
        <v>2.078237047494034E-3</v>
      </c>
      <c r="T16" s="288"/>
      <c r="U16" s="17"/>
      <c r="V16" s="17"/>
      <c r="W16" s="17"/>
      <c r="X16" s="17"/>
      <c r="Y16" s="17"/>
      <c r="Z16" s="17"/>
      <c r="AA16" s="17"/>
      <c r="AB16" s="17"/>
      <c r="AC16" s="17"/>
      <c r="AD16" s="17"/>
      <c r="AE16" s="17"/>
      <c r="AF16" s="17"/>
      <c r="AG16" s="17"/>
      <c r="AH16" s="17"/>
      <c r="AI16" s="17"/>
      <c r="AJ16" s="17"/>
      <c r="AK16" s="17"/>
      <c r="AL16" s="17"/>
      <c r="AM16" s="17"/>
      <c r="AO16" t="str">
        <f t="shared" si="1"/>
        <v/>
      </c>
      <c r="AP16" s="100">
        <f t="shared" si="5"/>
        <v>0</v>
      </c>
      <c r="AQ16" s="100"/>
      <c r="AR16" s="100">
        <f t="shared" si="2"/>
        <v>0</v>
      </c>
      <c r="AS16" s="100">
        <f t="shared" si="6"/>
        <v>0</v>
      </c>
      <c r="AT16">
        <f t="shared" ref="AT16:AT78" si="7">IF(ISNUMBER(AO17),SUM(AQ16:AR16),SUM(AQ16:AS16))</f>
        <v>0</v>
      </c>
      <c r="AU16" s="101">
        <f t="shared" si="0"/>
        <v>0</v>
      </c>
      <c r="AV16">
        <f t="shared" si="4"/>
        <v>0</v>
      </c>
      <c r="AW16"/>
    </row>
    <row r="17" spans="1:50" ht="21" thickBot="1" x14ac:dyDescent="0.35">
      <c r="A17" s="17"/>
      <c r="B17" s="274"/>
      <c r="C17" s="276"/>
      <c r="D17" s="278"/>
      <c r="E17" s="3"/>
      <c r="F17" s="283"/>
      <c r="G17" s="285"/>
      <c r="H17" s="6"/>
      <c r="I17" s="165" t="s">
        <v>7</v>
      </c>
      <c r="J17" s="163"/>
      <c r="K17" s="12"/>
      <c r="L17" s="6"/>
      <c r="M17" s="17"/>
      <c r="N17" s="6"/>
      <c r="O17" s="6"/>
      <c r="P17" s="6"/>
      <c r="Q17" s="6"/>
      <c r="R17" s="6"/>
      <c r="S17" s="6"/>
      <c r="T17" s="6"/>
      <c r="U17" s="17"/>
      <c r="V17" s="17"/>
      <c r="W17" s="17"/>
      <c r="X17" s="17"/>
      <c r="Y17" s="17"/>
      <c r="Z17" s="17"/>
      <c r="AA17" s="17"/>
      <c r="AB17" s="17"/>
      <c r="AC17" s="17"/>
      <c r="AD17" s="17"/>
      <c r="AE17" s="17"/>
      <c r="AF17" s="17"/>
      <c r="AG17" s="17"/>
      <c r="AH17" s="17"/>
      <c r="AI17" s="17"/>
      <c r="AJ17" s="17"/>
      <c r="AK17" s="17"/>
      <c r="AL17" s="17"/>
      <c r="AM17" s="17"/>
      <c r="AO17" t="str">
        <f>IF(AO16&lt;$D$14,AO16+1,"")</f>
        <v/>
      </c>
      <c r="AP17" s="100">
        <f>IF(ISNUMBER(AO17),AS16,0)</f>
        <v>0</v>
      </c>
      <c r="AQ17" s="100"/>
      <c r="AR17" s="100">
        <f t="shared" si="2"/>
        <v>0</v>
      </c>
      <c r="AS17" s="100">
        <f t="shared" si="6"/>
        <v>0</v>
      </c>
      <c r="AT17">
        <f>IF(ISNUMBER(AO18),SUM(AQ17:AR17),SUM(AQ17:AS17))</f>
        <v>0</v>
      </c>
      <c r="AU17" s="101">
        <f t="shared" si="0"/>
        <v>0</v>
      </c>
      <c r="AV17">
        <f t="shared" si="4"/>
        <v>0</v>
      </c>
      <c r="AW17"/>
    </row>
    <row r="18" spans="1:50" ht="30.6" customHeight="1" x14ac:dyDescent="0.3">
      <c r="A18" s="17"/>
      <c r="B18" s="274"/>
      <c r="C18" s="6"/>
      <c r="D18" s="6"/>
      <c r="E18" s="3"/>
      <c r="F18" s="191" t="s">
        <v>15</v>
      </c>
      <c r="G18" s="183"/>
      <c r="H18" s="6"/>
      <c r="I18" s="182" t="s">
        <v>154</v>
      </c>
      <c r="J18" s="181"/>
      <c r="K18" s="66"/>
      <c r="L18" s="6"/>
      <c r="M18" s="6"/>
      <c r="N18" s="254" t="s">
        <v>54</v>
      </c>
      <c r="O18" s="257" t="s">
        <v>166</v>
      </c>
      <c r="P18" s="258"/>
      <c r="Q18" s="112"/>
      <c r="R18" s="261" t="s">
        <v>42</v>
      </c>
      <c r="S18" s="261"/>
      <c r="T18" s="262"/>
      <c r="U18" s="17"/>
      <c r="V18" s="17"/>
      <c r="W18" s="17"/>
      <c r="X18" s="17"/>
      <c r="Y18" s="17"/>
      <c r="Z18" s="17"/>
      <c r="AA18" s="17"/>
      <c r="AB18" s="17"/>
      <c r="AC18" s="17"/>
      <c r="AD18" s="17"/>
      <c r="AE18" s="17"/>
      <c r="AF18" s="17"/>
      <c r="AG18" s="17"/>
      <c r="AH18" s="17"/>
      <c r="AI18" s="17"/>
      <c r="AJ18" s="17"/>
      <c r="AK18" s="17"/>
      <c r="AL18" s="17"/>
      <c r="AM18" s="17"/>
      <c r="AO18" t="str">
        <f>IF(AO17&lt;$D$14,AO17+1,"")</f>
        <v/>
      </c>
      <c r="AP18" s="100">
        <f>IF(ISNUMBER(AO18),AS17,0)</f>
        <v>0</v>
      </c>
      <c r="AQ18" s="100"/>
      <c r="AR18" s="100">
        <f t="shared" si="2"/>
        <v>0</v>
      </c>
      <c r="AS18" s="100">
        <f t="shared" si="6"/>
        <v>0</v>
      </c>
      <c r="AT18">
        <f>IF(ISNUMBER(AO19),SUM(AQ18:AR18),SUM(AQ18:AS18))</f>
        <v>0</v>
      </c>
      <c r="AU18" s="101">
        <f t="shared" si="0"/>
        <v>0</v>
      </c>
      <c r="AV18">
        <f t="shared" si="4"/>
        <v>0</v>
      </c>
      <c r="AW18"/>
    </row>
    <row r="19" spans="1:50" ht="10.199999999999999" customHeight="1" thickBot="1" x14ac:dyDescent="0.35">
      <c r="A19" s="17"/>
      <c r="B19" s="177"/>
      <c r="C19" s="7"/>
      <c r="D19" s="7"/>
      <c r="E19" s="7"/>
      <c r="F19" s="178"/>
      <c r="G19" s="179"/>
      <c r="H19" s="7"/>
      <c r="I19" s="7"/>
      <c r="J19" s="7"/>
      <c r="K19" s="180"/>
      <c r="L19" s="6"/>
      <c r="M19" s="17"/>
      <c r="N19" s="255"/>
      <c r="O19" s="259"/>
      <c r="P19" s="260"/>
      <c r="Q19" s="113"/>
      <c r="R19" s="56" t="s">
        <v>43</v>
      </c>
      <c r="S19" s="56"/>
      <c r="T19" s="58" t="e">
        <f>(P33/Q33)*Q5</f>
        <v>#DIV/0!</v>
      </c>
      <c r="U19" s="17"/>
      <c r="V19" s="17"/>
      <c r="W19" s="17"/>
      <c r="X19" s="17"/>
      <c r="Y19" s="17"/>
      <c r="Z19" s="17"/>
      <c r="AA19" s="17"/>
      <c r="AB19" s="17"/>
      <c r="AC19" s="17"/>
      <c r="AD19" s="17"/>
      <c r="AE19" s="17"/>
      <c r="AF19" s="17"/>
      <c r="AG19" s="17"/>
      <c r="AH19" s="17"/>
      <c r="AI19" s="17"/>
      <c r="AJ19" s="17"/>
      <c r="AK19" s="17"/>
      <c r="AL19" s="17"/>
      <c r="AM19" s="17"/>
      <c r="AO19" t="str">
        <f>IF(AO18&lt;$D$14,AO18+1,"")</f>
        <v/>
      </c>
      <c r="AP19" s="100">
        <f>IF(ISNUMBER(AO19),AS18,0)</f>
        <v>0</v>
      </c>
      <c r="AQ19" s="100"/>
      <c r="AR19" s="100">
        <f t="shared" si="2"/>
        <v>0</v>
      </c>
      <c r="AS19" s="100">
        <f t="shared" si="6"/>
        <v>0</v>
      </c>
      <c r="AT19">
        <f t="shared" si="7"/>
        <v>0</v>
      </c>
      <c r="AU19" s="101">
        <f t="shared" si="0"/>
        <v>0</v>
      </c>
      <c r="AV19">
        <f t="shared" si="4"/>
        <v>0</v>
      </c>
      <c r="AW19"/>
    </row>
    <row r="20" spans="1:50" ht="9.6" customHeight="1" thickBot="1" x14ac:dyDescent="0.35">
      <c r="A20" s="17"/>
      <c r="B20" s="17"/>
      <c r="C20" s="17"/>
      <c r="D20" s="17"/>
      <c r="E20" s="17"/>
      <c r="F20" s="17"/>
      <c r="G20" s="17"/>
      <c r="H20" s="17"/>
      <c r="I20" s="17"/>
      <c r="J20" s="17"/>
      <c r="K20" s="17"/>
      <c r="L20" s="17"/>
      <c r="M20" s="17"/>
      <c r="N20" s="255"/>
      <c r="O20" s="98" t="s">
        <v>51</v>
      </c>
      <c r="P20" s="57" t="e">
        <f>T20/T19</f>
        <v>#DIV/0!</v>
      </c>
      <c r="Q20" s="114"/>
      <c r="R20" s="56" t="s">
        <v>44</v>
      </c>
      <c r="S20" s="56"/>
      <c r="T20" s="58" t="e">
        <f>Q8*P33</f>
        <v>#DIV/0!</v>
      </c>
      <c r="U20" s="17"/>
      <c r="V20" s="17"/>
      <c r="W20" s="17"/>
      <c r="X20" s="17"/>
      <c r="Y20" s="17"/>
      <c r="Z20" s="17"/>
      <c r="AA20" s="17"/>
      <c r="AB20" s="17"/>
      <c r="AC20" s="17"/>
      <c r="AD20" s="17"/>
      <c r="AE20" s="17"/>
      <c r="AF20" s="17"/>
      <c r="AG20" s="17"/>
      <c r="AH20" s="17"/>
      <c r="AI20" s="17"/>
      <c r="AJ20" s="17"/>
      <c r="AK20" s="17"/>
      <c r="AL20" s="17"/>
      <c r="AM20" s="17"/>
      <c r="AO20" t="str">
        <f t="shared" si="1"/>
        <v/>
      </c>
      <c r="AP20" s="100">
        <f t="shared" si="5"/>
        <v>0</v>
      </c>
      <c r="AQ20" s="100"/>
      <c r="AR20" s="100">
        <f t="shared" si="2"/>
        <v>0</v>
      </c>
      <c r="AS20" s="100">
        <f t="shared" si="6"/>
        <v>0</v>
      </c>
      <c r="AT20">
        <f t="shared" si="7"/>
        <v>0</v>
      </c>
      <c r="AU20" s="101">
        <f t="shared" si="0"/>
        <v>0</v>
      </c>
      <c r="AV20">
        <f t="shared" si="4"/>
        <v>0</v>
      </c>
      <c r="AW20"/>
    </row>
    <row r="21" spans="1:50" ht="10.199999999999999" customHeight="1" x14ac:dyDescent="0.3">
      <c r="A21" s="17"/>
      <c r="B21" s="17"/>
      <c r="C21" s="17"/>
      <c r="D21" s="17"/>
      <c r="E21" s="6"/>
      <c r="F21" s="263" t="s">
        <v>39</v>
      </c>
      <c r="G21" s="37" t="s">
        <v>38</v>
      </c>
      <c r="H21" s="38"/>
      <c r="I21" s="39" t="e">
        <f>Q8</f>
        <v>#DIV/0!</v>
      </c>
      <c r="J21" s="40"/>
      <c r="K21" s="41"/>
      <c r="L21" s="45"/>
      <c r="M21" s="6"/>
      <c r="N21" s="255"/>
      <c r="O21" s="98" t="s">
        <v>37</v>
      </c>
      <c r="P21" s="57" t="e">
        <f>T21/T19</f>
        <v>#DIV/0!</v>
      </c>
      <c r="Q21" s="114"/>
      <c r="R21" s="56" t="s">
        <v>37</v>
      </c>
      <c r="S21" s="56"/>
      <c r="T21" s="58" t="e">
        <f>Q9*P33</f>
        <v>#DIV/0!</v>
      </c>
      <c r="U21" s="17"/>
      <c r="V21" s="17"/>
      <c r="W21" s="17"/>
      <c r="X21" s="17"/>
      <c r="Y21" s="17"/>
      <c r="Z21" s="17"/>
      <c r="AA21" s="17"/>
      <c r="AB21" s="17"/>
      <c r="AC21" s="17"/>
      <c r="AD21" s="17"/>
      <c r="AE21" s="17"/>
      <c r="AF21" s="17"/>
      <c r="AG21" s="17"/>
      <c r="AH21" s="17"/>
      <c r="AI21" s="17"/>
      <c r="AJ21" s="17"/>
      <c r="AK21" s="17"/>
      <c r="AL21" s="17"/>
      <c r="AM21" s="17"/>
      <c r="AO21" t="str">
        <f t="shared" si="1"/>
        <v/>
      </c>
      <c r="AP21" s="100">
        <f t="shared" si="5"/>
        <v>0</v>
      </c>
      <c r="AQ21" s="100"/>
      <c r="AR21" s="100">
        <f t="shared" si="2"/>
        <v>0</v>
      </c>
      <c r="AS21" s="100">
        <f t="shared" si="6"/>
        <v>0</v>
      </c>
      <c r="AT21">
        <f t="shared" si="7"/>
        <v>0</v>
      </c>
      <c r="AU21" s="101">
        <f t="shared" si="0"/>
        <v>0</v>
      </c>
      <c r="AV21">
        <f t="shared" si="4"/>
        <v>0</v>
      </c>
      <c r="AW21"/>
    </row>
    <row r="22" spans="1:50" ht="12" customHeight="1" thickBot="1" x14ac:dyDescent="0.35">
      <c r="A22" s="17"/>
      <c r="B22" s="17"/>
      <c r="C22" s="17"/>
      <c r="D22" s="17"/>
      <c r="E22" s="6"/>
      <c r="F22" s="244"/>
      <c r="G22" s="42" t="s">
        <v>37</v>
      </c>
      <c r="H22" s="43"/>
      <c r="I22" s="44" t="e">
        <f>Q9</f>
        <v>#DIV/0!</v>
      </c>
      <c r="J22" s="45"/>
      <c r="K22" s="46"/>
      <c r="L22" s="45"/>
      <c r="M22" s="6"/>
      <c r="N22" s="255"/>
      <c r="O22" s="99"/>
      <c r="P22" s="26"/>
      <c r="Q22" s="26"/>
      <c r="R22" s="56" t="s">
        <v>14</v>
      </c>
      <c r="S22" s="56"/>
      <c r="T22" s="58">
        <f>S16*P33</f>
        <v>7.0674271793948868</v>
      </c>
      <c r="U22" s="17"/>
      <c r="V22" s="97"/>
      <c r="W22" s="17"/>
      <c r="X22" s="17"/>
      <c r="Y22" s="17"/>
      <c r="Z22" s="17"/>
      <c r="AA22" s="17"/>
      <c r="AB22" s="17"/>
      <c r="AC22" s="17"/>
      <c r="AD22" s="17"/>
      <c r="AE22" s="17"/>
      <c r="AF22" s="17"/>
      <c r="AG22" s="17"/>
      <c r="AH22" s="17"/>
      <c r="AI22" s="17"/>
      <c r="AJ22" s="17"/>
      <c r="AK22" s="17"/>
      <c r="AL22" s="17"/>
      <c r="AM22" s="17"/>
      <c r="AO22" t="str">
        <f t="shared" si="1"/>
        <v/>
      </c>
      <c r="AP22" s="100">
        <f t="shared" si="5"/>
        <v>0</v>
      </c>
      <c r="AQ22" s="100"/>
      <c r="AR22" s="100">
        <f t="shared" si="2"/>
        <v>0</v>
      </c>
      <c r="AS22" s="100">
        <f t="shared" si="6"/>
        <v>0</v>
      </c>
      <c r="AT22">
        <f t="shared" si="7"/>
        <v>0</v>
      </c>
      <c r="AU22" s="101">
        <f t="shared" si="0"/>
        <v>0</v>
      </c>
      <c r="AV22">
        <f t="shared" si="4"/>
        <v>0</v>
      </c>
      <c r="AW22"/>
    </row>
    <row r="23" spans="1:50" ht="10.8" customHeight="1" x14ac:dyDescent="0.3">
      <c r="A23" s="17"/>
      <c r="B23" s="264" t="s">
        <v>56</v>
      </c>
      <c r="C23" s="265"/>
      <c r="D23" s="265"/>
      <c r="E23" s="265"/>
      <c r="F23" s="244"/>
      <c r="G23" s="42" t="s">
        <v>14</v>
      </c>
      <c r="H23" s="43"/>
      <c r="I23" s="44">
        <f>'Model - input values here'!S16</f>
        <v>2.078237047494034E-3</v>
      </c>
      <c r="J23" s="45"/>
      <c r="K23" s="46"/>
      <c r="L23" s="45"/>
      <c r="M23" s="6"/>
      <c r="N23" s="255"/>
      <c r="O23" s="18"/>
      <c r="P23" s="6"/>
      <c r="Q23" s="6"/>
      <c r="R23" s="6"/>
      <c r="S23" s="6"/>
      <c r="T23" s="12"/>
      <c r="U23" s="17"/>
      <c r="V23" s="97"/>
      <c r="W23" s="17"/>
      <c r="X23" s="17"/>
      <c r="Y23" s="17"/>
      <c r="Z23" s="17"/>
      <c r="AA23" s="17"/>
      <c r="AB23" s="17"/>
      <c r="AC23" s="17"/>
      <c r="AD23" s="17"/>
      <c r="AE23" s="17"/>
      <c r="AF23" s="17"/>
      <c r="AG23" s="17"/>
      <c r="AH23" s="17"/>
      <c r="AI23" s="17"/>
      <c r="AJ23" s="17"/>
      <c r="AK23" s="17"/>
      <c r="AL23" s="17"/>
      <c r="AM23" s="17"/>
      <c r="AO23" t="str">
        <f t="shared" si="1"/>
        <v/>
      </c>
      <c r="AP23" s="100">
        <f t="shared" si="5"/>
        <v>0</v>
      </c>
      <c r="AQ23" s="100"/>
      <c r="AR23" s="100">
        <f t="shared" si="2"/>
        <v>0</v>
      </c>
      <c r="AS23" s="100">
        <f t="shared" si="6"/>
        <v>0</v>
      </c>
      <c r="AT23">
        <f t="shared" si="7"/>
        <v>0</v>
      </c>
      <c r="AU23" s="101">
        <f t="shared" si="0"/>
        <v>0</v>
      </c>
      <c r="AV23">
        <f t="shared" si="4"/>
        <v>0</v>
      </c>
      <c r="AW23"/>
    </row>
    <row r="24" spans="1:50" ht="12.45" customHeight="1" x14ac:dyDescent="0.3">
      <c r="A24" s="17"/>
      <c r="B24" s="266"/>
      <c r="C24" s="267"/>
      <c r="D24" s="267"/>
      <c r="E24" s="267"/>
      <c r="F24" s="47" t="s">
        <v>60</v>
      </c>
      <c r="G24" s="48"/>
      <c r="H24" s="48"/>
      <c r="I24" s="49">
        <f>'Model - input values here'!S16*J33</f>
        <v>0.59420953661949427</v>
      </c>
      <c r="J24" s="45"/>
      <c r="K24" s="46"/>
      <c r="L24" s="45"/>
      <c r="M24" s="6"/>
      <c r="N24" s="255"/>
      <c r="O24" s="18"/>
      <c r="P24" s="6"/>
      <c r="Q24" s="6"/>
      <c r="R24" s="6"/>
      <c r="S24" s="6"/>
      <c r="T24" s="12"/>
      <c r="U24" s="17"/>
      <c r="V24" s="6"/>
      <c r="W24" s="17"/>
      <c r="X24" s="17"/>
      <c r="Y24" s="17"/>
      <c r="Z24" s="17"/>
      <c r="AA24" s="17"/>
      <c r="AB24" s="17"/>
      <c r="AC24" s="17"/>
      <c r="AD24" s="17"/>
      <c r="AE24" s="17"/>
      <c r="AF24" s="17"/>
      <c r="AG24" s="17"/>
      <c r="AH24" s="17"/>
      <c r="AI24" s="17"/>
      <c r="AJ24" s="17"/>
      <c r="AK24" s="17"/>
      <c r="AL24" s="17"/>
      <c r="AM24" s="17"/>
      <c r="AO24" t="str">
        <f t="shared" si="1"/>
        <v/>
      </c>
      <c r="AP24" s="100">
        <f t="shared" si="5"/>
        <v>0</v>
      </c>
      <c r="AQ24" s="100"/>
      <c r="AR24" s="100">
        <f t="shared" si="2"/>
        <v>0</v>
      </c>
      <c r="AS24" s="100">
        <f t="shared" si="6"/>
        <v>0</v>
      </c>
      <c r="AT24">
        <f>IF(ISNUMBER(AO25),SUM(AQ24:AR24),SUM(AQ24:AS24))</f>
        <v>0</v>
      </c>
      <c r="AU24" s="101">
        <f t="shared" si="0"/>
        <v>0</v>
      </c>
      <c r="AV24">
        <f t="shared" si="4"/>
        <v>0</v>
      </c>
      <c r="AW24"/>
    </row>
    <row r="25" spans="1:50" ht="5.55" customHeight="1" x14ac:dyDescent="0.3">
      <c r="A25" s="17"/>
      <c r="B25" s="266"/>
      <c r="C25" s="267"/>
      <c r="D25" s="267"/>
      <c r="E25" s="267"/>
      <c r="F25" s="50"/>
      <c r="G25" s="45"/>
      <c r="H25" s="45"/>
      <c r="I25" s="51"/>
      <c r="J25" s="45"/>
      <c r="K25" s="46"/>
      <c r="L25" s="45"/>
      <c r="M25" s="6"/>
      <c r="N25" s="255"/>
      <c r="O25" s="18"/>
      <c r="P25" s="6"/>
      <c r="Q25" s="6"/>
      <c r="R25" s="6"/>
      <c r="S25" s="6"/>
      <c r="T25" s="12"/>
      <c r="U25" s="6"/>
      <c r="V25" s="6"/>
      <c r="W25" s="17"/>
      <c r="X25" s="17"/>
      <c r="Y25" s="17"/>
      <c r="Z25" s="17"/>
      <c r="AA25" s="17"/>
      <c r="AB25" s="17"/>
      <c r="AC25" s="17"/>
      <c r="AD25" s="17"/>
      <c r="AE25" s="17"/>
      <c r="AF25" s="17"/>
      <c r="AG25" s="17"/>
      <c r="AH25" s="17"/>
      <c r="AI25" s="17"/>
      <c r="AJ25" s="17"/>
      <c r="AK25" s="17"/>
      <c r="AL25" s="17"/>
      <c r="AM25" s="17"/>
      <c r="AO25" t="str">
        <f>IF(AO24&lt;$D$14,AO24+1,"")</f>
        <v/>
      </c>
      <c r="AP25" s="100">
        <f>IF(ISNUMBER(AO25),AS24,0)</f>
        <v>0</v>
      </c>
      <c r="AQ25" s="100"/>
      <c r="AR25" s="100">
        <f t="shared" si="2"/>
        <v>0</v>
      </c>
      <c r="AS25" s="100">
        <f t="shared" si="6"/>
        <v>0</v>
      </c>
      <c r="AT25">
        <f t="shared" si="7"/>
        <v>0</v>
      </c>
      <c r="AU25" s="101">
        <f t="shared" si="0"/>
        <v>0</v>
      </c>
      <c r="AV25">
        <f t="shared" si="4"/>
        <v>0</v>
      </c>
      <c r="AW25"/>
    </row>
    <row r="26" spans="1:50" ht="12" customHeight="1" thickBot="1" x14ac:dyDescent="0.35">
      <c r="A26" s="17"/>
      <c r="B26" s="268"/>
      <c r="C26" s="269"/>
      <c r="D26" s="269"/>
      <c r="E26" s="269"/>
      <c r="F26" s="52" t="s">
        <v>48</v>
      </c>
      <c r="G26" s="53" t="e">
        <f>I21/I23</f>
        <v>#DIV/0!</v>
      </c>
      <c r="H26" s="54" t="s">
        <v>49</v>
      </c>
      <c r="I26" s="48"/>
      <c r="J26" s="48"/>
      <c r="K26" s="55"/>
      <c r="L26" s="45"/>
      <c r="M26" s="6"/>
      <c r="N26" s="255"/>
      <c r="O26" s="270" t="s">
        <v>46</v>
      </c>
      <c r="P26" s="271"/>
      <c r="Q26" s="271"/>
      <c r="R26" s="271"/>
      <c r="S26" s="271"/>
      <c r="T26" s="117" t="e">
        <f>T20-T19</f>
        <v>#DIV/0!</v>
      </c>
      <c r="U26" s="17"/>
      <c r="V26" s="17"/>
      <c r="W26" s="17"/>
      <c r="X26" s="17"/>
      <c r="Y26" s="17"/>
      <c r="Z26" s="17"/>
      <c r="AA26" s="17"/>
      <c r="AB26" s="17"/>
      <c r="AC26" s="17"/>
      <c r="AD26" s="17"/>
      <c r="AE26" s="17"/>
      <c r="AF26" s="17"/>
      <c r="AG26" s="17"/>
      <c r="AH26" s="17"/>
      <c r="AI26" s="17"/>
      <c r="AJ26" s="17"/>
      <c r="AK26" s="17"/>
      <c r="AL26" s="17"/>
      <c r="AM26" s="17"/>
      <c r="AO26" t="str">
        <f t="shared" si="1"/>
        <v/>
      </c>
      <c r="AP26" s="100">
        <f t="shared" si="5"/>
        <v>0</v>
      </c>
      <c r="AQ26" s="100"/>
      <c r="AR26" s="100">
        <f t="shared" si="2"/>
        <v>0</v>
      </c>
      <c r="AS26" s="100">
        <f t="shared" si="6"/>
        <v>0</v>
      </c>
      <c r="AT26">
        <f t="shared" si="7"/>
        <v>0</v>
      </c>
      <c r="AU26" s="101">
        <f t="shared" si="0"/>
        <v>0</v>
      </c>
      <c r="AV26">
        <f t="shared" si="4"/>
        <v>0</v>
      </c>
      <c r="AW26"/>
    </row>
    <row r="27" spans="1:50" ht="12.6" customHeight="1" thickBot="1" x14ac:dyDescent="0.35">
      <c r="A27" s="17"/>
      <c r="B27" s="17"/>
      <c r="C27" s="17"/>
      <c r="D27" s="17"/>
      <c r="E27" s="6"/>
      <c r="F27" s="52" t="s">
        <v>50</v>
      </c>
      <c r="G27" s="53" t="e">
        <f>I22/I23</f>
        <v>#DIV/0!</v>
      </c>
      <c r="H27" s="54" t="s">
        <v>49</v>
      </c>
      <c r="I27" s="48"/>
      <c r="J27" s="48"/>
      <c r="K27" s="55"/>
      <c r="L27" s="45"/>
      <c r="M27" s="6"/>
      <c r="N27" s="256"/>
      <c r="O27" s="272" t="s">
        <v>45</v>
      </c>
      <c r="P27" s="273"/>
      <c r="Q27" s="273"/>
      <c r="R27" s="273"/>
      <c r="S27" s="273"/>
      <c r="T27" s="118" t="e">
        <f>T21-T19</f>
        <v>#DIV/0!</v>
      </c>
      <c r="U27" s="17"/>
      <c r="V27" s="17"/>
      <c r="W27" s="17"/>
      <c r="X27" s="17"/>
      <c r="Y27" s="17"/>
      <c r="Z27" s="17"/>
      <c r="AA27" s="17"/>
      <c r="AB27" s="17"/>
      <c r="AC27" s="17"/>
      <c r="AD27" s="17"/>
      <c r="AE27" s="17"/>
      <c r="AF27" s="17"/>
      <c r="AG27" s="17"/>
      <c r="AH27" s="17"/>
      <c r="AI27" s="17"/>
      <c r="AJ27" s="17"/>
      <c r="AK27" s="17"/>
      <c r="AL27" s="17"/>
      <c r="AM27" s="17"/>
      <c r="AO27" t="str">
        <f t="shared" si="1"/>
        <v/>
      </c>
      <c r="AP27" s="100">
        <f t="shared" si="5"/>
        <v>0</v>
      </c>
      <c r="AQ27" s="100"/>
      <c r="AR27" s="100">
        <f t="shared" si="2"/>
        <v>0</v>
      </c>
      <c r="AS27" s="100">
        <f t="shared" si="6"/>
        <v>0</v>
      </c>
      <c r="AT27">
        <f t="shared" si="7"/>
        <v>0</v>
      </c>
      <c r="AU27" s="101">
        <f t="shared" si="0"/>
        <v>0</v>
      </c>
      <c r="AV27">
        <f t="shared" si="4"/>
        <v>0</v>
      </c>
      <c r="AW27" s="138"/>
      <c r="AX27" s="17"/>
    </row>
    <row r="28" spans="1:50" s="17" customFormat="1" ht="7.2" customHeight="1" x14ac:dyDescent="0.3">
      <c r="E28" s="6"/>
      <c r="F28" s="141"/>
      <c r="G28" s="134"/>
      <c r="H28" s="135"/>
      <c r="I28" s="45"/>
      <c r="J28" s="45"/>
      <c r="K28" s="46"/>
      <c r="L28" s="45"/>
      <c r="M28" s="6"/>
      <c r="N28" s="133"/>
      <c r="O28" s="136"/>
      <c r="P28" s="136"/>
      <c r="Q28" s="136"/>
      <c r="R28" s="136"/>
      <c r="S28" s="136"/>
      <c r="T28" s="137"/>
      <c r="AO28" t="str">
        <f t="shared" si="1"/>
        <v/>
      </c>
      <c r="AP28" s="100">
        <f t="shared" si="5"/>
        <v>0</v>
      </c>
      <c r="AQ28" s="100"/>
      <c r="AR28" s="100">
        <f t="shared" si="2"/>
        <v>0</v>
      </c>
      <c r="AS28" s="100">
        <f t="shared" si="6"/>
        <v>0</v>
      </c>
      <c r="AT28">
        <f t="shared" si="7"/>
        <v>0</v>
      </c>
      <c r="AU28" s="101">
        <f t="shared" si="0"/>
        <v>0</v>
      </c>
      <c r="AV28">
        <f t="shared" si="4"/>
        <v>0</v>
      </c>
      <c r="AW28"/>
      <c r="AX28" s="1"/>
    </row>
    <row r="29" spans="1:50" ht="13.8" customHeight="1" x14ac:dyDescent="0.3">
      <c r="A29" s="17"/>
      <c r="B29" s="17"/>
      <c r="C29" s="17"/>
      <c r="D29" s="17"/>
      <c r="E29" s="6"/>
      <c r="F29" s="244" t="s">
        <v>218</v>
      </c>
      <c r="G29" s="42" t="s">
        <v>38</v>
      </c>
      <c r="H29" s="43"/>
      <c r="I29" s="49" t="e">
        <f>1000/S12</f>
        <v>#DIV/0!</v>
      </c>
      <c r="J29" s="45"/>
      <c r="K29" s="46"/>
      <c r="L29" s="45"/>
      <c r="M29" s="6"/>
      <c r="N29" s="133"/>
      <c r="O29" s="136"/>
      <c r="P29" s="136"/>
      <c r="Q29" s="136"/>
      <c r="R29" s="136"/>
      <c r="S29" s="136"/>
      <c r="T29" s="137"/>
      <c r="U29" s="17"/>
      <c r="V29" s="17"/>
      <c r="W29" s="17"/>
      <c r="X29" s="17"/>
      <c r="Y29" s="17"/>
      <c r="Z29" s="17"/>
      <c r="AA29" s="17"/>
      <c r="AB29" s="17"/>
      <c r="AC29" s="17"/>
      <c r="AD29" s="17"/>
      <c r="AE29" s="17"/>
      <c r="AF29" s="17"/>
      <c r="AG29" s="17"/>
      <c r="AH29" s="17"/>
      <c r="AI29" s="17"/>
      <c r="AJ29" s="17"/>
      <c r="AK29" s="17"/>
      <c r="AL29" s="17"/>
      <c r="AM29" s="17"/>
      <c r="AO29" t="str">
        <f t="shared" si="1"/>
        <v/>
      </c>
      <c r="AP29" s="100">
        <f t="shared" si="5"/>
        <v>0</v>
      </c>
      <c r="AQ29" s="100"/>
      <c r="AR29" s="100">
        <f t="shared" si="2"/>
        <v>0</v>
      </c>
      <c r="AS29" s="100">
        <f t="shared" si="6"/>
        <v>0</v>
      </c>
      <c r="AT29">
        <f t="shared" si="7"/>
        <v>0</v>
      </c>
      <c r="AU29" s="101">
        <f t="shared" si="0"/>
        <v>0</v>
      </c>
      <c r="AV29">
        <f t="shared" si="4"/>
        <v>0</v>
      </c>
      <c r="AW29"/>
    </row>
    <row r="30" spans="1:50" ht="13.2" customHeight="1" thickBot="1" x14ac:dyDescent="0.35">
      <c r="A30" s="17"/>
      <c r="B30" s="17"/>
      <c r="C30" s="17"/>
      <c r="D30" s="17"/>
      <c r="E30" s="6"/>
      <c r="F30" s="245"/>
      <c r="G30" s="142" t="s">
        <v>37</v>
      </c>
      <c r="H30" s="143"/>
      <c r="I30" s="146" t="e">
        <f>1000/S13</f>
        <v>#DIV/0!</v>
      </c>
      <c r="J30" s="144"/>
      <c r="K30" s="145"/>
      <c r="L30" s="45"/>
      <c r="M30" s="6"/>
      <c r="N30" s="133"/>
      <c r="O30" s="136"/>
      <c r="P30" s="136"/>
      <c r="Q30" s="136"/>
      <c r="R30" s="136"/>
      <c r="S30" s="136"/>
      <c r="T30" s="137"/>
      <c r="U30" s="17"/>
      <c r="V30" s="17"/>
      <c r="W30" s="17"/>
      <c r="X30" s="17"/>
      <c r="Y30" s="17"/>
      <c r="Z30" s="17"/>
      <c r="AA30" s="17"/>
      <c r="AB30" s="17"/>
      <c r="AC30" s="17"/>
      <c r="AD30" s="17"/>
      <c r="AE30" s="17"/>
      <c r="AF30" s="17"/>
      <c r="AG30" s="17"/>
      <c r="AH30" s="17"/>
      <c r="AI30" s="17"/>
      <c r="AJ30" s="17"/>
      <c r="AK30" s="17"/>
      <c r="AL30" s="17"/>
      <c r="AM30" s="17"/>
      <c r="AO30" t="str">
        <f t="shared" si="1"/>
        <v/>
      </c>
      <c r="AP30" s="100">
        <f t="shared" si="5"/>
        <v>0</v>
      </c>
      <c r="AQ30" s="100"/>
      <c r="AR30" s="100">
        <f t="shared" si="2"/>
        <v>0</v>
      </c>
      <c r="AS30" s="100">
        <f t="shared" si="6"/>
        <v>0</v>
      </c>
      <c r="AT30">
        <f t="shared" si="7"/>
        <v>0</v>
      </c>
      <c r="AU30" s="101">
        <f t="shared" si="0"/>
        <v>0</v>
      </c>
      <c r="AV30">
        <f t="shared" si="4"/>
        <v>0</v>
      </c>
      <c r="AW30"/>
    </row>
    <row r="31" spans="1:50" ht="6.45" customHeight="1" thickBot="1" x14ac:dyDescent="0.35">
      <c r="A31" s="17"/>
      <c r="B31" s="17"/>
      <c r="C31" s="17"/>
      <c r="D31" s="17"/>
      <c r="E31" s="17"/>
      <c r="F31" s="140"/>
      <c r="G31" s="139"/>
      <c r="H31" s="45"/>
      <c r="I31" s="17"/>
      <c r="J31" s="17"/>
      <c r="K31" s="17"/>
      <c r="L31" s="17"/>
      <c r="M31" s="17"/>
      <c r="N31" s="17"/>
      <c r="O31" s="6"/>
      <c r="P31" s="6"/>
      <c r="Q31" s="6"/>
      <c r="R31" s="17"/>
      <c r="S31" s="17"/>
      <c r="T31" s="17"/>
      <c r="U31" s="17"/>
      <c r="V31" s="17"/>
      <c r="W31" s="17"/>
      <c r="X31" s="17"/>
      <c r="Y31" s="17"/>
      <c r="Z31" s="17"/>
      <c r="AA31" s="17"/>
      <c r="AB31" s="17"/>
      <c r="AC31" s="17"/>
      <c r="AD31" s="17"/>
      <c r="AE31" s="17"/>
      <c r="AF31" s="17"/>
      <c r="AG31" s="17"/>
      <c r="AH31" s="17"/>
      <c r="AI31" s="17"/>
      <c r="AJ31" s="17"/>
      <c r="AK31" s="17"/>
      <c r="AL31" s="17"/>
      <c r="AM31" s="17"/>
      <c r="AO31" t="str">
        <f t="shared" si="1"/>
        <v/>
      </c>
      <c r="AP31" s="100">
        <f t="shared" si="5"/>
        <v>0</v>
      </c>
      <c r="AQ31" s="100"/>
      <c r="AR31" s="100">
        <f t="shared" si="2"/>
        <v>0</v>
      </c>
      <c r="AS31" s="100">
        <f t="shared" si="6"/>
        <v>0</v>
      </c>
      <c r="AT31">
        <f t="shared" si="7"/>
        <v>0</v>
      </c>
      <c r="AU31" s="101">
        <f t="shared" si="0"/>
        <v>0</v>
      </c>
      <c r="AV31">
        <f t="shared" si="4"/>
        <v>0</v>
      </c>
    </row>
    <row r="32" spans="1:50" ht="51" customHeight="1" x14ac:dyDescent="0.3">
      <c r="A32" s="17"/>
      <c r="B32" s="246" t="s">
        <v>31</v>
      </c>
      <c r="C32" s="19"/>
      <c r="D32" s="231" t="s">
        <v>26</v>
      </c>
      <c r="E32" s="232"/>
      <c r="F32" s="243"/>
      <c r="G32" s="21" t="s">
        <v>16</v>
      </c>
      <c r="H32" s="249" t="s">
        <v>29</v>
      </c>
      <c r="I32" s="250"/>
      <c r="J32" s="231" t="s">
        <v>28</v>
      </c>
      <c r="K32" s="243"/>
      <c r="L32" s="231" t="s">
        <v>17</v>
      </c>
      <c r="M32" s="243"/>
      <c r="N32" s="204" t="s">
        <v>18</v>
      </c>
      <c r="O32" s="21" t="s">
        <v>19</v>
      </c>
      <c r="P32" s="120" t="s">
        <v>210</v>
      </c>
      <c r="Q32" s="231" t="s">
        <v>27</v>
      </c>
      <c r="R32" s="232"/>
      <c r="S32" s="129" t="s">
        <v>204</v>
      </c>
      <c r="T32" s="17"/>
      <c r="U32" s="17"/>
      <c r="V32" s="17"/>
      <c r="W32" s="17"/>
      <c r="X32" s="17"/>
      <c r="Y32" s="17"/>
      <c r="Z32" s="17"/>
      <c r="AA32" s="17"/>
      <c r="AB32" s="17"/>
      <c r="AC32" s="17"/>
      <c r="AD32" s="17"/>
      <c r="AE32" s="17"/>
      <c r="AF32" s="17"/>
      <c r="AG32" s="17"/>
      <c r="AH32" s="17"/>
      <c r="AI32" s="17"/>
      <c r="AJ32" s="17"/>
      <c r="AN32"/>
      <c r="AO32" t="str">
        <f t="shared" si="1"/>
        <v/>
      </c>
      <c r="AP32" s="100">
        <f t="shared" si="5"/>
        <v>0</v>
      </c>
      <c r="AQ32" s="100"/>
      <c r="AR32" s="100">
        <f t="shared" si="2"/>
        <v>0</v>
      </c>
      <c r="AS32" s="100">
        <f t="shared" si="6"/>
        <v>0</v>
      </c>
      <c r="AT32">
        <f t="shared" si="7"/>
        <v>0</v>
      </c>
      <c r="AU32" s="101">
        <f t="shared" si="0"/>
        <v>0</v>
      </c>
      <c r="AV32">
        <f t="shared" si="4"/>
        <v>0</v>
      </c>
    </row>
    <row r="33" spans="1:49" ht="14.55" customHeight="1" x14ac:dyDescent="0.3">
      <c r="A33" s="17"/>
      <c r="B33" s="247"/>
      <c r="C33" s="22" t="s">
        <v>20</v>
      </c>
      <c r="D33" s="233">
        <v>0.253</v>
      </c>
      <c r="E33" s="234"/>
      <c r="F33" s="235"/>
      <c r="G33" s="32">
        <v>2.41</v>
      </c>
      <c r="H33" s="236">
        <v>4.7</v>
      </c>
      <c r="I33" s="237"/>
      <c r="J33" s="238">
        <v>285.92</v>
      </c>
      <c r="K33" s="239"/>
      <c r="L33" s="240">
        <v>1000</v>
      </c>
      <c r="M33" s="241"/>
      <c r="N33" s="119">
        <v>288</v>
      </c>
      <c r="O33" s="31">
        <v>0.85899999999999999</v>
      </c>
      <c r="P33" s="121">
        <v>3400.6838574631729</v>
      </c>
      <c r="Q33" s="242">
        <v>3.1922197217690758</v>
      </c>
      <c r="R33" s="239"/>
      <c r="S33" s="156">
        <f>AVERAGE(36.46,36.59)</f>
        <v>36.525000000000006</v>
      </c>
      <c r="T33" s="17"/>
      <c r="U33" s="17"/>
      <c r="V33" s="17"/>
      <c r="W33" s="17"/>
      <c r="X33" s="17"/>
      <c r="Y33" s="17"/>
      <c r="Z33" s="17"/>
      <c r="AA33" s="17"/>
      <c r="AB33" s="17"/>
      <c r="AC33" s="17"/>
      <c r="AD33" s="17"/>
      <c r="AE33" s="17"/>
      <c r="AF33" s="17"/>
      <c r="AG33" s="17"/>
      <c r="AH33" s="17"/>
      <c r="AI33" s="17"/>
      <c r="AJ33" s="17"/>
      <c r="AN33"/>
      <c r="AO33" t="str">
        <f t="shared" si="1"/>
        <v/>
      </c>
      <c r="AP33" s="100">
        <f t="shared" si="5"/>
        <v>0</v>
      </c>
      <c r="AQ33" s="100"/>
      <c r="AR33" s="100">
        <f t="shared" si="2"/>
        <v>0</v>
      </c>
      <c r="AS33" s="100">
        <f t="shared" si="6"/>
        <v>0</v>
      </c>
      <c r="AT33">
        <f t="shared" si="7"/>
        <v>0</v>
      </c>
      <c r="AU33" s="101">
        <f t="shared" si="0"/>
        <v>0</v>
      </c>
      <c r="AV33">
        <f t="shared" si="4"/>
        <v>0</v>
      </c>
      <c r="AW33"/>
    </row>
    <row r="34" spans="1:49" ht="12" customHeight="1" thickBot="1" x14ac:dyDescent="0.35">
      <c r="A34" s="17"/>
      <c r="B34" s="248"/>
      <c r="C34" s="23" t="s">
        <v>21</v>
      </c>
      <c r="D34" s="35" t="s">
        <v>23</v>
      </c>
      <c r="E34" s="24"/>
      <c r="F34" s="24"/>
      <c r="G34" s="34"/>
      <c r="H34" s="251" t="s">
        <v>24</v>
      </c>
      <c r="I34" s="252"/>
      <c r="J34" s="252"/>
      <c r="K34" s="252"/>
      <c r="L34" s="252"/>
      <c r="M34" s="252"/>
      <c r="N34" s="253"/>
      <c r="O34" s="36" t="s">
        <v>25</v>
      </c>
      <c r="P34" s="229" t="s">
        <v>163</v>
      </c>
      <c r="Q34" s="230"/>
      <c r="R34" s="230"/>
      <c r="S34" s="187" t="s">
        <v>219</v>
      </c>
      <c r="T34" s="17"/>
      <c r="U34" s="17"/>
      <c r="V34" s="17"/>
      <c r="W34" s="17"/>
      <c r="X34" s="17"/>
      <c r="Y34" s="17"/>
      <c r="Z34" s="17"/>
      <c r="AA34" s="17"/>
      <c r="AB34" s="17"/>
      <c r="AC34" s="17"/>
      <c r="AD34" s="17"/>
      <c r="AE34" s="17"/>
      <c r="AF34" s="17"/>
      <c r="AG34" s="17"/>
      <c r="AH34" s="17"/>
      <c r="AI34" s="17"/>
      <c r="AJ34" s="17"/>
      <c r="AK34" s="17"/>
      <c r="AO34" t="str">
        <f t="shared" si="1"/>
        <v/>
      </c>
      <c r="AP34" s="100">
        <f t="shared" si="5"/>
        <v>0</v>
      </c>
      <c r="AQ34" s="100"/>
      <c r="AR34" s="100">
        <f t="shared" si="2"/>
        <v>0</v>
      </c>
      <c r="AS34" s="100">
        <f t="shared" si="6"/>
        <v>0</v>
      </c>
      <c r="AT34">
        <f t="shared" si="7"/>
        <v>0</v>
      </c>
      <c r="AU34" s="101">
        <f t="shared" si="0"/>
        <v>0</v>
      </c>
      <c r="AV34">
        <f t="shared" si="4"/>
        <v>0</v>
      </c>
      <c r="AW34"/>
    </row>
    <row r="35" spans="1:49" ht="14.4" x14ac:dyDescent="0.3">
      <c r="A35" s="17"/>
      <c r="B35" s="2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O35" t="str">
        <f t="shared" si="1"/>
        <v/>
      </c>
      <c r="AP35" s="100">
        <f t="shared" si="5"/>
        <v>0</v>
      </c>
      <c r="AQ35" s="100"/>
      <c r="AR35" s="100">
        <f t="shared" si="2"/>
        <v>0</v>
      </c>
      <c r="AS35" s="100">
        <f t="shared" si="6"/>
        <v>0</v>
      </c>
      <c r="AT35">
        <f t="shared" si="7"/>
        <v>0</v>
      </c>
      <c r="AU35" s="101">
        <f t="shared" si="0"/>
        <v>0</v>
      </c>
      <c r="AV35">
        <f t="shared" si="4"/>
        <v>0</v>
      </c>
      <c r="AW35"/>
    </row>
    <row r="36" spans="1:49" ht="14.4" x14ac:dyDescent="0.3">
      <c r="A36" s="17"/>
      <c r="B36" s="17"/>
      <c r="C36" s="17"/>
      <c r="D36" s="17"/>
      <c r="E36" s="17"/>
      <c r="F36" s="17"/>
      <c r="G36" s="17"/>
      <c r="H36" s="17"/>
      <c r="I36" s="17"/>
      <c r="J36" s="18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O36" t="str">
        <f t="shared" si="1"/>
        <v/>
      </c>
      <c r="AP36" s="100">
        <f t="shared" si="5"/>
        <v>0</v>
      </c>
      <c r="AQ36" s="100"/>
      <c r="AR36" s="100">
        <f t="shared" si="2"/>
        <v>0</v>
      </c>
      <c r="AS36" s="100">
        <f t="shared" si="6"/>
        <v>0</v>
      </c>
      <c r="AT36">
        <f t="shared" si="7"/>
        <v>0</v>
      </c>
      <c r="AU36" s="101">
        <f t="shared" si="0"/>
        <v>0</v>
      </c>
      <c r="AV36">
        <f t="shared" si="4"/>
        <v>0</v>
      </c>
      <c r="AW36"/>
    </row>
    <row r="37" spans="1:49" ht="14.4"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O37" t="str">
        <f t="shared" si="1"/>
        <v/>
      </c>
      <c r="AP37" s="100">
        <f t="shared" si="5"/>
        <v>0</v>
      </c>
      <c r="AQ37" s="100"/>
      <c r="AR37" s="100">
        <f t="shared" si="2"/>
        <v>0</v>
      </c>
      <c r="AS37" s="100">
        <f t="shared" si="6"/>
        <v>0</v>
      </c>
      <c r="AT37">
        <f t="shared" si="7"/>
        <v>0</v>
      </c>
      <c r="AU37" s="101">
        <f t="shared" si="0"/>
        <v>0</v>
      </c>
      <c r="AV37">
        <f t="shared" si="4"/>
        <v>0</v>
      </c>
      <c r="AW37"/>
    </row>
    <row r="38" spans="1:49" ht="14.4"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O38" t="str">
        <f t="shared" si="1"/>
        <v/>
      </c>
      <c r="AP38" s="100">
        <f t="shared" si="5"/>
        <v>0</v>
      </c>
      <c r="AQ38" s="100"/>
      <c r="AR38" s="100">
        <f t="shared" si="2"/>
        <v>0</v>
      </c>
      <c r="AS38" s="100">
        <f t="shared" si="6"/>
        <v>0</v>
      </c>
      <c r="AT38">
        <f t="shared" si="7"/>
        <v>0</v>
      </c>
      <c r="AU38" s="101">
        <f t="shared" si="0"/>
        <v>0</v>
      </c>
      <c r="AV38">
        <f t="shared" si="4"/>
        <v>0</v>
      </c>
      <c r="AW38"/>
    </row>
    <row r="39" spans="1:49" ht="14.4"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O39" t="str">
        <f t="shared" si="1"/>
        <v/>
      </c>
      <c r="AP39" s="100">
        <f t="shared" si="5"/>
        <v>0</v>
      </c>
      <c r="AQ39" s="100"/>
      <c r="AR39" s="100">
        <f t="shared" si="2"/>
        <v>0</v>
      </c>
      <c r="AS39" s="100">
        <f t="shared" si="6"/>
        <v>0</v>
      </c>
      <c r="AT39">
        <f t="shared" si="7"/>
        <v>0</v>
      </c>
      <c r="AU39" s="101">
        <f t="shared" si="0"/>
        <v>0</v>
      </c>
      <c r="AV39">
        <f t="shared" si="4"/>
        <v>0</v>
      </c>
      <c r="AW39"/>
    </row>
    <row r="40" spans="1:49" ht="14.4"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O40" t="str">
        <f t="shared" si="1"/>
        <v/>
      </c>
      <c r="AP40" s="100">
        <f t="shared" si="5"/>
        <v>0</v>
      </c>
      <c r="AQ40" s="100"/>
      <c r="AR40" s="100">
        <f t="shared" si="2"/>
        <v>0</v>
      </c>
      <c r="AS40" s="100">
        <f t="shared" si="6"/>
        <v>0</v>
      </c>
      <c r="AT40">
        <f t="shared" si="7"/>
        <v>0</v>
      </c>
      <c r="AU40" s="101">
        <f t="shared" si="0"/>
        <v>0</v>
      </c>
      <c r="AV40">
        <f t="shared" si="4"/>
        <v>0</v>
      </c>
      <c r="AW40"/>
    </row>
    <row r="41" spans="1:49" ht="14.4"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O41" t="str">
        <f t="shared" si="1"/>
        <v/>
      </c>
      <c r="AP41" s="100">
        <f t="shared" si="5"/>
        <v>0</v>
      </c>
      <c r="AQ41" s="100"/>
      <c r="AR41" s="100">
        <f t="shared" si="2"/>
        <v>0</v>
      </c>
      <c r="AS41" s="100">
        <f t="shared" si="6"/>
        <v>0</v>
      </c>
      <c r="AT41">
        <f t="shared" si="7"/>
        <v>0</v>
      </c>
      <c r="AU41" s="101">
        <f t="shared" si="0"/>
        <v>0</v>
      </c>
      <c r="AV41">
        <f t="shared" si="4"/>
        <v>0</v>
      </c>
      <c r="AW41"/>
    </row>
    <row r="42" spans="1:49" ht="14.4"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O42" t="str">
        <f t="shared" si="1"/>
        <v/>
      </c>
      <c r="AP42" s="100">
        <f t="shared" si="5"/>
        <v>0</v>
      </c>
      <c r="AQ42" s="100"/>
      <c r="AR42" s="100">
        <f t="shared" si="2"/>
        <v>0</v>
      </c>
      <c r="AS42" s="100">
        <f t="shared" si="6"/>
        <v>0</v>
      </c>
      <c r="AT42">
        <f t="shared" si="7"/>
        <v>0</v>
      </c>
      <c r="AU42" s="101">
        <f t="shared" si="0"/>
        <v>0</v>
      </c>
      <c r="AV42">
        <f t="shared" si="4"/>
        <v>0</v>
      </c>
      <c r="AW42"/>
    </row>
    <row r="43" spans="1:49" ht="14.4"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O43" t="str">
        <f t="shared" si="1"/>
        <v/>
      </c>
      <c r="AP43" s="100">
        <f t="shared" si="5"/>
        <v>0</v>
      </c>
      <c r="AQ43" s="100"/>
      <c r="AR43" s="100">
        <f t="shared" si="2"/>
        <v>0</v>
      </c>
      <c r="AS43" s="100">
        <f t="shared" si="6"/>
        <v>0</v>
      </c>
      <c r="AT43">
        <f t="shared" si="7"/>
        <v>0</v>
      </c>
      <c r="AU43" s="101">
        <f t="shared" si="0"/>
        <v>0</v>
      </c>
      <c r="AV43">
        <f t="shared" si="4"/>
        <v>0</v>
      </c>
      <c r="AW43"/>
    </row>
    <row r="44" spans="1:49" ht="14.4"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O44" t="str">
        <f t="shared" si="1"/>
        <v/>
      </c>
      <c r="AP44" s="100">
        <f t="shared" si="5"/>
        <v>0</v>
      </c>
      <c r="AQ44" s="100"/>
      <c r="AR44" s="100">
        <f t="shared" si="2"/>
        <v>0</v>
      </c>
      <c r="AS44" s="100">
        <f t="shared" si="6"/>
        <v>0</v>
      </c>
      <c r="AT44">
        <f t="shared" si="7"/>
        <v>0</v>
      </c>
      <c r="AU44" s="101">
        <f t="shared" si="0"/>
        <v>0</v>
      </c>
      <c r="AV44">
        <f t="shared" si="4"/>
        <v>0</v>
      </c>
      <c r="AW44"/>
    </row>
    <row r="45" spans="1:49" ht="14.4"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O45" t="str">
        <f t="shared" si="1"/>
        <v/>
      </c>
      <c r="AP45" s="100">
        <f t="shared" si="5"/>
        <v>0</v>
      </c>
      <c r="AQ45" s="100"/>
      <c r="AR45" s="100">
        <f t="shared" si="2"/>
        <v>0</v>
      </c>
      <c r="AS45" s="100">
        <f t="shared" si="6"/>
        <v>0</v>
      </c>
      <c r="AT45">
        <f t="shared" si="7"/>
        <v>0</v>
      </c>
      <c r="AU45" s="101">
        <f t="shared" si="0"/>
        <v>0</v>
      </c>
      <c r="AV45">
        <f t="shared" si="4"/>
        <v>0</v>
      </c>
      <c r="AW45"/>
    </row>
    <row r="46" spans="1:49" ht="14.4"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t="str">
        <f t="shared" si="1"/>
        <v/>
      </c>
      <c r="AP46" s="100">
        <f t="shared" si="5"/>
        <v>0</v>
      </c>
      <c r="AQ46" s="100"/>
      <c r="AR46" s="100">
        <f t="shared" si="2"/>
        <v>0</v>
      </c>
      <c r="AS46" s="100">
        <f t="shared" si="6"/>
        <v>0</v>
      </c>
      <c r="AT46">
        <f t="shared" si="7"/>
        <v>0</v>
      </c>
      <c r="AU46" s="101">
        <f t="shared" si="0"/>
        <v>0</v>
      </c>
      <c r="AV46">
        <f t="shared" si="4"/>
        <v>0</v>
      </c>
      <c r="AW46"/>
    </row>
    <row r="47" spans="1:49" ht="14.4"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t="str">
        <f t="shared" si="1"/>
        <v/>
      </c>
      <c r="AP47" s="100">
        <f t="shared" si="5"/>
        <v>0</v>
      </c>
      <c r="AQ47" s="100"/>
      <c r="AR47" s="100">
        <f t="shared" si="2"/>
        <v>0</v>
      </c>
      <c r="AS47" s="100">
        <f t="shared" si="6"/>
        <v>0</v>
      </c>
      <c r="AT47">
        <f t="shared" si="7"/>
        <v>0</v>
      </c>
      <c r="AU47" s="101">
        <f t="shared" si="0"/>
        <v>0</v>
      </c>
      <c r="AV47">
        <f t="shared" si="4"/>
        <v>0</v>
      </c>
      <c r="AW47"/>
    </row>
    <row r="48" spans="1:49" ht="14.4"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t="str">
        <f t="shared" si="1"/>
        <v/>
      </c>
      <c r="AP48" s="100">
        <f t="shared" si="5"/>
        <v>0</v>
      </c>
      <c r="AQ48" s="100"/>
      <c r="AR48" s="100">
        <f t="shared" si="2"/>
        <v>0</v>
      </c>
      <c r="AS48" s="100">
        <f t="shared" si="6"/>
        <v>0</v>
      </c>
      <c r="AT48">
        <f t="shared" si="7"/>
        <v>0</v>
      </c>
      <c r="AU48" s="101">
        <f t="shared" si="0"/>
        <v>0</v>
      </c>
      <c r="AV48">
        <f t="shared" si="4"/>
        <v>0</v>
      </c>
      <c r="AW48"/>
    </row>
    <row r="49" spans="1:49" ht="14.4"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t="str">
        <f t="shared" si="1"/>
        <v/>
      </c>
      <c r="AP49" s="100">
        <f t="shared" si="5"/>
        <v>0</v>
      </c>
      <c r="AQ49" s="100"/>
      <c r="AR49" s="100">
        <f t="shared" si="2"/>
        <v>0</v>
      </c>
      <c r="AS49" s="100">
        <f t="shared" si="6"/>
        <v>0</v>
      </c>
      <c r="AT49">
        <f t="shared" si="7"/>
        <v>0</v>
      </c>
      <c r="AU49" s="101">
        <f t="shared" si="0"/>
        <v>0</v>
      </c>
      <c r="AV49">
        <f t="shared" si="4"/>
        <v>0</v>
      </c>
      <c r="AW49"/>
    </row>
    <row r="50" spans="1:49" ht="14.4"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t="str">
        <f t="shared" si="1"/>
        <v/>
      </c>
      <c r="AP50" s="100">
        <f t="shared" si="5"/>
        <v>0</v>
      </c>
      <c r="AQ50" s="100"/>
      <c r="AR50" s="100">
        <f t="shared" si="2"/>
        <v>0</v>
      </c>
      <c r="AS50" s="100">
        <f t="shared" si="6"/>
        <v>0</v>
      </c>
      <c r="AT50">
        <f t="shared" si="7"/>
        <v>0</v>
      </c>
      <c r="AU50" s="101">
        <f t="shared" si="0"/>
        <v>0</v>
      </c>
      <c r="AV50">
        <f t="shared" si="4"/>
        <v>0</v>
      </c>
      <c r="AW50"/>
    </row>
    <row r="51" spans="1:49" ht="14.4"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t="str">
        <f t="shared" si="1"/>
        <v/>
      </c>
      <c r="AP51" s="100">
        <f t="shared" si="5"/>
        <v>0</v>
      </c>
      <c r="AQ51" s="100"/>
      <c r="AR51" s="100">
        <f t="shared" si="2"/>
        <v>0</v>
      </c>
      <c r="AS51" s="100">
        <f t="shared" si="6"/>
        <v>0</v>
      </c>
      <c r="AT51">
        <f t="shared" si="7"/>
        <v>0</v>
      </c>
      <c r="AU51" s="101">
        <f t="shared" si="0"/>
        <v>0</v>
      </c>
      <c r="AV51">
        <f t="shared" si="4"/>
        <v>0</v>
      </c>
      <c r="AW51"/>
    </row>
    <row r="52" spans="1:49" ht="14.4"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t="str">
        <f t="shared" si="1"/>
        <v/>
      </c>
      <c r="AP52" s="100">
        <f t="shared" si="5"/>
        <v>0</v>
      </c>
      <c r="AQ52" s="100"/>
      <c r="AR52" s="100">
        <f t="shared" si="2"/>
        <v>0</v>
      </c>
      <c r="AS52" s="100">
        <f t="shared" si="6"/>
        <v>0</v>
      </c>
      <c r="AT52">
        <f t="shared" si="7"/>
        <v>0</v>
      </c>
      <c r="AU52" s="101">
        <f t="shared" si="0"/>
        <v>0</v>
      </c>
      <c r="AV52">
        <f t="shared" si="4"/>
        <v>0</v>
      </c>
      <c r="AW52"/>
    </row>
    <row r="53" spans="1:49" ht="14.4"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t="str">
        <f t="shared" si="1"/>
        <v/>
      </c>
      <c r="AP53" s="100">
        <f t="shared" si="5"/>
        <v>0</v>
      </c>
      <c r="AQ53" s="100"/>
      <c r="AR53" s="100">
        <f t="shared" si="2"/>
        <v>0</v>
      </c>
      <c r="AS53" s="100">
        <f t="shared" si="6"/>
        <v>0</v>
      </c>
      <c r="AT53">
        <f t="shared" si="7"/>
        <v>0</v>
      </c>
      <c r="AU53" s="101">
        <f t="shared" si="0"/>
        <v>0</v>
      </c>
      <c r="AV53">
        <f t="shared" si="4"/>
        <v>0</v>
      </c>
      <c r="AW53"/>
    </row>
    <row r="54" spans="1:49" ht="14.4"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t="str">
        <f t="shared" si="1"/>
        <v/>
      </c>
      <c r="AP54" s="100">
        <f t="shared" si="5"/>
        <v>0</v>
      </c>
      <c r="AQ54" s="100"/>
      <c r="AR54" s="100">
        <f t="shared" si="2"/>
        <v>0</v>
      </c>
      <c r="AS54" s="100">
        <f t="shared" si="6"/>
        <v>0</v>
      </c>
      <c r="AT54">
        <f t="shared" si="7"/>
        <v>0</v>
      </c>
      <c r="AU54" s="101">
        <f t="shared" si="0"/>
        <v>0</v>
      </c>
      <c r="AV54">
        <f t="shared" si="4"/>
        <v>0</v>
      </c>
      <c r="AW54"/>
    </row>
    <row r="55" spans="1:49" ht="14.4"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O55" t="str">
        <f t="shared" si="1"/>
        <v/>
      </c>
      <c r="AP55" s="100">
        <f t="shared" si="5"/>
        <v>0</v>
      </c>
      <c r="AQ55" s="100"/>
      <c r="AR55" s="100">
        <f t="shared" si="2"/>
        <v>0</v>
      </c>
      <c r="AS55" s="100">
        <f t="shared" si="6"/>
        <v>0</v>
      </c>
      <c r="AT55">
        <f t="shared" si="7"/>
        <v>0</v>
      </c>
      <c r="AU55" s="101">
        <f t="shared" si="0"/>
        <v>0</v>
      </c>
      <c r="AV55">
        <f t="shared" si="4"/>
        <v>0</v>
      </c>
      <c r="AW55"/>
    </row>
    <row r="56" spans="1:49" ht="14.4"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O56" t="str">
        <f t="shared" si="1"/>
        <v/>
      </c>
      <c r="AP56" s="100">
        <f t="shared" si="5"/>
        <v>0</v>
      </c>
      <c r="AQ56" s="100"/>
      <c r="AR56" s="100">
        <f t="shared" si="2"/>
        <v>0</v>
      </c>
      <c r="AS56" s="100">
        <f t="shared" si="6"/>
        <v>0</v>
      </c>
      <c r="AT56">
        <f t="shared" si="7"/>
        <v>0</v>
      </c>
      <c r="AU56" s="101">
        <f t="shared" si="0"/>
        <v>0</v>
      </c>
      <c r="AV56">
        <f t="shared" si="4"/>
        <v>0</v>
      </c>
      <c r="AW56"/>
    </row>
    <row r="57" spans="1:49" ht="14.4"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O57" t="str">
        <f t="shared" si="1"/>
        <v/>
      </c>
      <c r="AP57" s="100">
        <f t="shared" si="5"/>
        <v>0</v>
      </c>
      <c r="AQ57" s="100"/>
      <c r="AR57" s="100">
        <f t="shared" si="2"/>
        <v>0</v>
      </c>
      <c r="AS57" s="100">
        <f t="shared" si="6"/>
        <v>0</v>
      </c>
      <c r="AT57">
        <f t="shared" si="7"/>
        <v>0</v>
      </c>
      <c r="AU57" s="101">
        <f t="shared" si="0"/>
        <v>0</v>
      </c>
      <c r="AV57">
        <f t="shared" si="4"/>
        <v>0</v>
      </c>
      <c r="AW57"/>
    </row>
    <row r="58" spans="1:49" ht="14.4"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O58" t="str">
        <f t="shared" si="1"/>
        <v/>
      </c>
      <c r="AP58" s="100">
        <f t="shared" si="5"/>
        <v>0</v>
      </c>
      <c r="AQ58" s="100"/>
      <c r="AR58" s="100">
        <f t="shared" si="2"/>
        <v>0</v>
      </c>
      <c r="AS58" s="100">
        <f t="shared" si="6"/>
        <v>0</v>
      </c>
      <c r="AT58">
        <f t="shared" si="7"/>
        <v>0</v>
      </c>
      <c r="AU58" s="101">
        <f t="shared" si="0"/>
        <v>0</v>
      </c>
      <c r="AV58">
        <f t="shared" si="4"/>
        <v>0</v>
      </c>
      <c r="AW58"/>
    </row>
    <row r="59" spans="1:49" ht="14.4"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O59" t="str">
        <f t="shared" si="1"/>
        <v/>
      </c>
      <c r="AP59" s="100">
        <f t="shared" si="5"/>
        <v>0</v>
      </c>
      <c r="AQ59" s="100"/>
      <c r="AR59" s="100">
        <f t="shared" si="2"/>
        <v>0</v>
      </c>
      <c r="AS59" s="100">
        <f t="shared" si="6"/>
        <v>0</v>
      </c>
      <c r="AT59">
        <f t="shared" si="7"/>
        <v>0</v>
      </c>
      <c r="AU59" s="101">
        <f t="shared" si="0"/>
        <v>0</v>
      </c>
      <c r="AV59">
        <f t="shared" si="4"/>
        <v>0</v>
      </c>
      <c r="AW59"/>
    </row>
    <row r="60" spans="1:49" ht="14.4"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O60" t="str">
        <f t="shared" si="1"/>
        <v/>
      </c>
      <c r="AP60" s="100">
        <f t="shared" si="5"/>
        <v>0</v>
      </c>
      <c r="AQ60" s="100"/>
      <c r="AR60" s="100">
        <f t="shared" si="2"/>
        <v>0</v>
      </c>
      <c r="AS60" s="100">
        <f t="shared" si="6"/>
        <v>0</v>
      </c>
      <c r="AT60">
        <f t="shared" si="7"/>
        <v>0</v>
      </c>
      <c r="AU60" s="101">
        <f t="shared" si="0"/>
        <v>0</v>
      </c>
      <c r="AV60">
        <f t="shared" si="4"/>
        <v>0</v>
      </c>
      <c r="AW60"/>
    </row>
    <row r="61" spans="1:49" ht="14.4"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O61" t="str">
        <f t="shared" si="1"/>
        <v/>
      </c>
      <c r="AP61" s="100">
        <f t="shared" si="5"/>
        <v>0</v>
      </c>
      <c r="AQ61" s="100"/>
      <c r="AR61" s="100">
        <f t="shared" si="2"/>
        <v>0</v>
      </c>
      <c r="AS61" s="100">
        <f t="shared" si="6"/>
        <v>0</v>
      </c>
      <c r="AT61">
        <f t="shared" si="7"/>
        <v>0</v>
      </c>
      <c r="AU61" s="101">
        <f t="shared" si="0"/>
        <v>0</v>
      </c>
      <c r="AV61">
        <f t="shared" si="4"/>
        <v>0</v>
      </c>
      <c r="AW61"/>
    </row>
    <row r="62" spans="1:49" ht="14.4"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O62" t="str">
        <f t="shared" si="1"/>
        <v/>
      </c>
      <c r="AP62" s="100">
        <f t="shared" si="5"/>
        <v>0</v>
      </c>
      <c r="AQ62" s="100"/>
      <c r="AR62" s="100">
        <f t="shared" si="2"/>
        <v>0</v>
      </c>
      <c r="AS62" s="100">
        <f t="shared" si="6"/>
        <v>0</v>
      </c>
      <c r="AT62">
        <f t="shared" si="7"/>
        <v>0</v>
      </c>
      <c r="AU62" s="101">
        <f t="shared" si="0"/>
        <v>0</v>
      </c>
      <c r="AV62">
        <f t="shared" si="4"/>
        <v>0</v>
      </c>
      <c r="AW62"/>
    </row>
    <row r="63" spans="1:49" ht="14.4"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O63" t="str">
        <f t="shared" si="1"/>
        <v/>
      </c>
      <c r="AP63" s="100">
        <f t="shared" si="5"/>
        <v>0</v>
      </c>
      <c r="AQ63" s="100"/>
      <c r="AR63" s="100">
        <f t="shared" si="2"/>
        <v>0</v>
      </c>
      <c r="AS63" s="100">
        <f t="shared" si="6"/>
        <v>0</v>
      </c>
      <c r="AT63">
        <f t="shared" si="7"/>
        <v>0</v>
      </c>
      <c r="AU63" s="101">
        <f t="shared" si="0"/>
        <v>0</v>
      </c>
      <c r="AV63">
        <f t="shared" si="4"/>
        <v>0</v>
      </c>
      <c r="AW63"/>
    </row>
    <row r="64" spans="1:49" ht="14.4"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O64" t="str">
        <f t="shared" si="1"/>
        <v/>
      </c>
      <c r="AP64" s="100">
        <f t="shared" si="5"/>
        <v>0</v>
      </c>
      <c r="AQ64" s="100"/>
      <c r="AR64" s="100">
        <f t="shared" si="2"/>
        <v>0</v>
      </c>
      <c r="AS64" s="100">
        <f t="shared" si="6"/>
        <v>0</v>
      </c>
      <c r="AT64">
        <f t="shared" si="7"/>
        <v>0</v>
      </c>
      <c r="AU64" s="101">
        <f t="shared" si="0"/>
        <v>0</v>
      </c>
      <c r="AV64">
        <f t="shared" si="4"/>
        <v>0</v>
      </c>
      <c r="AW64"/>
    </row>
    <row r="65" spans="1:49" ht="14.4"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O65" t="str">
        <f t="shared" si="1"/>
        <v/>
      </c>
      <c r="AP65" s="100">
        <f t="shared" si="5"/>
        <v>0</v>
      </c>
      <c r="AQ65" s="100"/>
      <c r="AR65" s="100">
        <f t="shared" si="2"/>
        <v>0</v>
      </c>
      <c r="AS65" s="100">
        <f t="shared" si="6"/>
        <v>0</v>
      </c>
      <c r="AT65">
        <f t="shared" si="7"/>
        <v>0</v>
      </c>
      <c r="AU65" s="101">
        <f t="shared" si="0"/>
        <v>0</v>
      </c>
      <c r="AV65">
        <f t="shared" si="4"/>
        <v>0</v>
      </c>
      <c r="AW65"/>
    </row>
    <row r="66" spans="1:49" ht="14.4"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O66" t="str">
        <f t="shared" si="1"/>
        <v/>
      </c>
      <c r="AP66" s="100">
        <f t="shared" si="5"/>
        <v>0</v>
      </c>
      <c r="AQ66" s="100"/>
      <c r="AR66" s="100">
        <f t="shared" si="2"/>
        <v>0</v>
      </c>
      <c r="AS66" s="100">
        <f t="shared" si="6"/>
        <v>0</v>
      </c>
      <c r="AT66">
        <f t="shared" si="7"/>
        <v>0</v>
      </c>
      <c r="AU66" s="101">
        <f t="shared" si="0"/>
        <v>0</v>
      </c>
      <c r="AV66">
        <f t="shared" si="4"/>
        <v>0</v>
      </c>
      <c r="AW66"/>
    </row>
    <row r="67" spans="1:49" ht="14.4"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O67" t="str">
        <f t="shared" si="1"/>
        <v/>
      </c>
      <c r="AP67" s="100">
        <f t="shared" si="5"/>
        <v>0</v>
      </c>
      <c r="AQ67" s="100"/>
      <c r="AR67" s="100">
        <f t="shared" si="2"/>
        <v>0</v>
      </c>
      <c r="AS67" s="100">
        <f t="shared" si="6"/>
        <v>0</v>
      </c>
      <c r="AT67">
        <f t="shared" si="7"/>
        <v>0</v>
      </c>
      <c r="AU67" s="101">
        <f t="shared" si="0"/>
        <v>0</v>
      </c>
      <c r="AV67">
        <f t="shared" si="4"/>
        <v>0</v>
      </c>
      <c r="AW67"/>
    </row>
    <row r="68" spans="1:49" ht="14.4"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O68" t="str">
        <f t="shared" si="1"/>
        <v/>
      </c>
      <c r="AP68" s="100">
        <f t="shared" si="5"/>
        <v>0</v>
      </c>
      <c r="AQ68" s="100"/>
      <c r="AR68" s="100">
        <f t="shared" si="2"/>
        <v>0</v>
      </c>
      <c r="AS68" s="100">
        <f t="shared" si="6"/>
        <v>0</v>
      </c>
      <c r="AT68">
        <f t="shared" si="7"/>
        <v>0</v>
      </c>
      <c r="AU68" s="101">
        <f t="shared" ref="AU68:AU111" si="8">LN(AT68+$J$33)-LN($J$33)</f>
        <v>0</v>
      </c>
      <c r="AV68">
        <f t="shared" si="4"/>
        <v>0</v>
      </c>
      <c r="AW68"/>
    </row>
    <row r="69" spans="1:49" ht="14.4" x14ac:dyDescent="0.3">
      <c r="AO69" t="str">
        <f t="shared" ref="AO69:AO111" si="9">IF(AO68&lt;$D$14,AO68+1,"")</f>
        <v/>
      </c>
      <c r="AP69" s="100">
        <f t="shared" si="5"/>
        <v>0</v>
      </c>
      <c r="AQ69" s="100"/>
      <c r="AR69" s="100">
        <f t="shared" ref="AR69:AR111" si="10">$D$10*AP69</f>
        <v>0</v>
      </c>
      <c r="AS69" s="100">
        <f t="shared" si="6"/>
        <v>0</v>
      </c>
      <c r="AT69">
        <f t="shared" si="7"/>
        <v>0</v>
      </c>
      <c r="AU69" s="101">
        <f t="shared" si="8"/>
        <v>0</v>
      </c>
      <c r="AV69">
        <f t="shared" ref="AV69:AV111" si="11">IF(ISNUMBER(AO69),AU69/(1+$D$7)^AO69,0)</f>
        <v>0</v>
      </c>
      <c r="AW69"/>
    </row>
    <row r="70" spans="1:49" ht="14.4" x14ac:dyDescent="0.3">
      <c r="AO70" t="str">
        <f t="shared" si="9"/>
        <v/>
      </c>
      <c r="AP70" s="100">
        <f t="shared" ref="AP70:AP111" si="12">IF(ISNUMBER(AO70),AS69,0)</f>
        <v>0</v>
      </c>
      <c r="AQ70" s="100"/>
      <c r="AR70" s="100">
        <f t="shared" si="10"/>
        <v>0</v>
      </c>
      <c r="AS70" s="100">
        <f t="shared" ref="AS70:AS111" si="13">AP70</f>
        <v>0</v>
      </c>
      <c r="AT70">
        <f t="shared" si="7"/>
        <v>0</v>
      </c>
      <c r="AU70" s="101">
        <f t="shared" si="8"/>
        <v>0</v>
      </c>
      <c r="AV70">
        <f t="shared" si="11"/>
        <v>0</v>
      </c>
      <c r="AW70"/>
    </row>
    <row r="71" spans="1:49" ht="14.4" x14ac:dyDescent="0.3">
      <c r="AO71" t="str">
        <f t="shared" si="9"/>
        <v/>
      </c>
      <c r="AP71" s="100">
        <f t="shared" si="12"/>
        <v>0</v>
      </c>
      <c r="AQ71" s="100"/>
      <c r="AR71" s="100">
        <f t="shared" si="10"/>
        <v>0</v>
      </c>
      <c r="AS71" s="100">
        <f t="shared" si="13"/>
        <v>0</v>
      </c>
      <c r="AT71">
        <f t="shared" si="7"/>
        <v>0</v>
      </c>
      <c r="AU71" s="101">
        <f t="shared" si="8"/>
        <v>0</v>
      </c>
      <c r="AV71">
        <f t="shared" si="11"/>
        <v>0</v>
      </c>
      <c r="AW71"/>
    </row>
    <row r="72" spans="1:49" ht="14.4" x14ac:dyDescent="0.3">
      <c r="AO72" t="str">
        <f t="shared" si="9"/>
        <v/>
      </c>
      <c r="AP72" s="100">
        <f t="shared" si="12"/>
        <v>0</v>
      </c>
      <c r="AQ72" s="100"/>
      <c r="AR72" s="100">
        <f t="shared" si="10"/>
        <v>0</v>
      </c>
      <c r="AS72" s="100">
        <f t="shared" si="13"/>
        <v>0</v>
      </c>
      <c r="AT72">
        <f t="shared" si="7"/>
        <v>0</v>
      </c>
      <c r="AU72" s="101">
        <f t="shared" si="8"/>
        <v>0</v>
      </c>
      <c r="AV72">
        <f t="shared" si="11"/>
        <v>0</v>
      </c>
      <c r="AW72"/>
    </row>
    <row r="73" spans="1:49" ht="14.4" x14ac:dyDescent="0.3">
      <c r="AO73" t="str">
        <f t="shared" si="9"/>
        <v/>
      </c>
      <c r="AP73" s="100">
        <f t="shared" si="12"/>
        <v>0</v>
      </c>
      <c r="AQ73" s="100"/>
      <c r="AR73" s="100">
        <f t="shared" si="10"/>
        <v>0</v>
      </c>
      <c r="AS73" s="100">
        <f t="shared" si="13"/>
        <v>0</v>
      </c>
      <c r="AT73">
        <f t="shared" si="7"/>
        <v>0</v>
      </c>
      <c r="AU73" s="101">
        <f t="shared" si="8"/>
        <v>0</v>
      </c>
      <c r="AV73">
        <f t="shared" si="11"/>
        <v>0</v>
      </c>
      <c r="AW73"/>
    </row>
    <row r="74" spans="1:49" ht="14.4" x14ac:dyDescent="0.3">
      <c r="AO74" t="str">
        <f t="shared" si="9"/>
        <v/>
      </c>
      <c r="AP74" s="100">
        <f t="shared" si="12"/>
        <v>0</v>
      </c>
      <c r="AQ74" s="100"/>
      <c r="AR74" s="100">
        <f t="shared" si="10"/>
        <v>0</v>
      </c>
      <c r="AS74" s="100">
        <f t="shared" si="13"/>
        <v>0</v>
      </c>
      <c r="AT74">
        <f t="shared" si="7"/>
        <v>0</v>
      </c>
      <c r="AU74" s="101">
        <f t="shared" si="8"/>
        <v>0</v>
      </c>
      <c r="AV74">
        <f t="shared" si="11"/>
        <v>0</v>
      </c>
      <c r="AW74"/>
    </row>
    <row r="75" spans="1:49" ht="14.4" x14ac:dyDescent="0.3">
      <c r="AO75" t="str">
        <f t="shared" si="9"/>
        <v/>
      </c>
      <c r="AP75" s="100">
        <f t="shared" si="12"/>
        <v>0</v>
      </c>
      <c r="AQ75" s="100"/>
      <c r="AR75" s="100">
        <f t="shared" si="10"/>
        <v>0</v>
      </c>
      <c r="AS75" s="100">
        <f t="shared" si="13"/>
        <v>0</v>
      </c>
      <c r="AT75">
        <f t="shared" si="7"/>
        <v>0</v>
      </c>
      <c r="AU75" s="101">
        <f t="shared" si="8"/>
        <v>0</v>
      </c>
      <c r="AV75">
        <f t="shared" si="11"/>
        <v>0</v>
      </c>
      <c r="AW75"/>
    </row>
    <row r="76" spans="1:49" ht="14.4" x14ac:dyDescent="0.3">
      <c r="AO76" t="str">
        <f t="shared" si="9"/>
        <v/>
      </c>
      <c r="AP76" s="100">
        <f t="shared" si="12"/>
        <v>0</v>
      </c>
      <c r="AQ76" s="100"/>
      <c r="AR76" s="100">
        <f t="shared" si="10"/>
        <v>0</v>
      </c>
      <c r="AS76" s="100">
        <f t="shared" si="13"/>
        <v>0</v>
      </c>
      <c r="AT76">
        <f t="shared" si="7"/>
        <v>0</v>
      </c>
      <c r="AU76" s="101">
        <f t="shared" si="8"/>
        <v>0</v>
      </c>
      <c r="AV76">
        <f t="shared" si="11"/>
        <v>0</v>
      </c>
      <c r="AW76"/>
    </row>
    <row r="77" spans="1:49" ht="14.4" x14ac:dyDescent="0.3">
      <c r="AO77" t="str">
        <f t="shared" si="9"/>
        <v/>
      </c>
      <c r="AP77" s="100">
        <f t="shared" si="12"/>
        <v>0</v>
      </c>
      <c r="AQ77" s="100"/>
      <c r="AR77" s="100">
        <f t="shared" si="10"/>
        <v>0</v>
      </c>
      <c r="AS77" s="100">
        <f t="shared" si="13"/>
        <v>0</v>
      </c>
      <c r="AT77">
        <f t="shared" si="7"/>
        <v>0</v>
      </c>
      <c r="AU77" s="101">
        <f t="shared" si="8"/>
        <v>0</v>
      </c>
      <c r="AV77">
        <f t="shared" si="11"/>
        <v>0</v>
      </c>
      <c r="AW77"/>
    </row>
    <row r="78" spans="1:49" ht="14.4" x14ac:dyDescent="0.3">
      <c r="AO78" t="str">
        <f t="shared" si="9"/>
        <v/>
      </c>
      <c r="AP78" s="100">
        <f t="shared" si="12"/>
        <v>0</v>
      </c>
      <c r="AQ78" s="100"/>
      <c r="AR78" s="100">
        <f t="shared" si="10"/>
        <v>0</v>
      </c>
      <c r="AS78" s="100">
        <f t="shared" si="13"/>
        <v>0</v>
      </c>
      <c r="AT78">
        <f t="shared" si="7"/>
        <v>0</v>
      </c>
      <c r="AU78" s="101">
        <f t="shared" si="8"/>
        <v>0</v>
      </c>
      <c r="AV78">
        <f t="shared" si="11"/>
        <v>0</v>
      </c>
      <c r="AW78"/>
    </row>
    <row r="79" spans="1:49" ht="14.4" x14ac:dyDescent="0.3">
      <c r="AO79" t="str">
        <f t="shared" si="9"/>
        <v/>
      </c>
      <c r="AP79" s="100">
        <f t="shared" si="12"/>
        <v>0</v>
      </c>
      <c r="AQ79" s="100"/>
      <c r="AR79" s="100">
        <f t="shared" si="10"/>
        <v>0</v>
      </c>
      <c r="AS79" s="100">
        <f t="shared" si="13"/>
        <v>0</v>
      </c>
      <c r="AT79">
        <f t="shared" ref="AT79:AT111" si="14">IF(ISNUMBER(AO80),SUM(AQ79:AR79),SUM(AQ79:AS79))</f>
        <v>0</v>
      </c>
      <c r="AU79" s="101">
        <f t="shared" si="8"/>
        <v>0</v>
      </c>
      <c r="AV79">
        <f t="shared" si="11"/>
        <v>0</v>
      </c>
      <c r="AW79"/>
    </row>
    <row r="80" spans="1:49" ht="14.4" x14ac:dyDescent="0.3">
      <c r="AO80" t="str">
        <f t="shared" si="9"/>
        <v/>
      </c>
      <c r="AP80" s="100">
        <f t="shared" si="12"/>
        <v>0</v>
      </c>
      <c r="AQ80" s="100"/>
      <c r="AR80" s="100">
        <f t="shared" si="10"/>
        <v>0</v>
      </c>
      <c r="AS80" s="100">
        <f t="shared" si="13"/>
        <v>0</v>
      </c>
      <c r="AT80">
        <f t="shared" si="14"/>
        <v>0</v>
      </c>
      <c r="AU80" s="101">
        <f t="shared" si="8"/>
        <v>0</v>
      </c>
      <c r="AV80">
        <f t="shared" si="11"/>
        <v>0</v>
      </c>
      <c r="AW80"/>
    </row>
    <row r="81" spans="41:49" ht="14.4" x14ac:dyDescent="0.3">
      <c r="AO81" t="str">
        <f t="shared" si="9"/>
        <v/>
      </c>
      <c r="AP81" s="100">
        <f t="shared" si="12"/>
        <v>0</v>
      </c>
      <c r="AQ81" s="100"/>
      <c r="AR81" s="100">
        <f t="shared" si="10"/>
        <v>0</v>
      </c>
      <c r="AS81" s="100">
        <f t="shared" si="13"/>
        <v>0</v>
      </c>
      <c r="AT81">
        <f t="shared" si="14"/>
        <v>0</v>
      </c>
      <c r="AU81" s="101">
        <f t="shared" si="8"/>
        <v>0</v>
      </c>
      <c r="AV81">
        <f t="shared" si="11"/>
        <v>0</v>
      </c>
      <c r="AW81"/>
    </row>
    <row r="82" spans="41:49" ht="14.4" x14ac:dyDescent="0.3">
      <c r="AO82" t="str">
        <f t="shared" si="9"/>
        <v/>
      </c>
      <c r="AP82" s="100">
        <f t="shared" si="12"/>
        <v>0</v>
      </c>
      <c r="AQ82" s="100"/>
      <c r="AR82" s="100">
        <f t="shared" si="10"/>
        <v>0</v>
      </c>
      <c r="AS82" s="100">
        <f t="shared" si="13"/>
        <v>0</v>
      </c>
      <c r="AT82">
        <f t="shared" si="14"/>
        <v>0</v>
      </c>
      <c r="AU82" s="101">
        <f t="shared" si="8"/>
        <v>0</v>
      </c>
      <c r="AV82">
        <f t="shared" si="11"/>
        <v>0</v>
      </c>
      <c r="AW82"/>
    </row>
    <row r="83" spans="41:49" ht="14.4" x14ac:dyDescent="0.3">
      <c r="AO83" t="str">
        <f t="shared" si="9"/>
        <v/>
      </c>
      <c r="AP83" s="100">
        <f t="shared" si="12"/>
        <v>0</v>
      </c>
      <c r="AQ83" s="100"/>
      <c r="AR83" s="100">
        <f t="shared" si="10"/>
        <v>0</v>
      </c>
      <c r="AS83" s="100">
        <f t="shared" si="13"/>
        <v>0</v>
      </c>
      <c r="AT83">
        <f t="shared" si="14"/>
        <v>0</v>
      </c>
      <c r="AU83" s="101">
        <f t="shared" si="8"/>
        <v>0</v>
      </c>
      <c r="AV83">
        <f t="shared" si="11"/>
        <v>0</v>
      </c>
      <c r="AW83"/>
    </row>
    <row r="84" spans="41:49" ht="14.4" x14ac:dyDescent="0.3">
      <c r="AO84" t="str">
        <f t="shared" si="9"/>
        <v/>
      </c>
      <c r="AP84" s="100">
        <f t="shared" si="12"/>
        <v>0</v>
      </c>
      <c r="AQ84" s="100"/>
      <c r="AR84" s="100">
        <f t="shared" si="10"/>
        <v>0</v>
      </c>
      <c r="AS84" s="100">
        <f t="shared" si="13"/>
        <v>0</v>
      </c>
      <c r="AT84">
        <f t="shared" si="14"/>
        <v>0</v>
      </c>
      <c r="AU84" s="101">
        <f t="shared" si="8"/>
        <v>0</v>
      </c>
      <c r="AV84">
        <f t="shared" si="11"/>
        <v>0</v>
      </c>
      <c r="AW84"/>
    </row>
    <row r="85" spans="41:49" ht="14.4" x14ac:dyDescent="0.3">
      <c r="AO85" t="str">
        <f t="shared" si="9"/>
        <v/>
      </c>
      <c r="AP85" s="100">
        <f t="shared" si="12"/>
        <v>0</v>
      </c>
      <c r="AQ85" s="100"/>
      <c r="AR85" s="100">
        <f t="shared" si="10"/>
        <v>0</v>
      </c>
      <c r="AS85" s="100">
        <f t="shared" si="13"/>
        <v>0</v>
      </c>
      <c r="AT85">
        <f t="shared" si="14"/>
        <v>0</v>
      </c>
      <c r="AU85" s="101">
        <f t="shared" si="8"/>
        <v>0</v>
      </c>
      <c r="AV85">
        <f t="shared" si="11"/>
        <v>0</v>
      </c>
      <c r="AW85"/>
    </row>
    <row r="86" spans="41:49" ht="14.4" x14ac:dyDescent="0.3">
      <c r="AO86" t="str">
        <f t="shared" si="9"/>
        <v/>
      </c>
      <c r="AP86" s="100">
        <f t="shared" si="12"/>
        <v>0</v>
      </c>
      <c r="AQ86" s="100"/>
      <c r="AR86" s="100">
        <f t="shared" si="10"/>
        <v>0</v>
      </c>
      <c r="AS86" s="100">
        <f t="shared" si="13"/>
        <v>0</v>
      </c>
      <c r="AT86">
        <f t="shared" si="14"/>
        <v>0</v>
      </c>
      <c r="AU86" s="101">
        <f t="shared" si="8"/>
        <v>0</v>
      </c>
      <c r="AV86">
        <f t="shared" si="11"/>
        <v>0</v>
      </c>
      <c r="AW86"/>
    </row>
    <row r="87" spans="41:49" ht="14.4" x14ac:dyDescent="0.3">
      <c r="AO87" t="str">
        <f t="shared" si="9"/>
        <v/>
      </c>
      <c r="AP87" s="100">
        <f t="shared" si="12"/>
        <v>0</v>
      </c>
      <c r="AQ87" s="100"/>
      <c r="AR87" s="100">
        <f t="shared" si="10"/>
        <v>0</v>
      </c>
      <c r="AS87" s="100">
        <f t="shared" si="13"/>
        <v>0</v>
      </c>
      <c r="AT87">
        <f t="shared" si="14"/>
        <v>0</v>
      </c>
      <c r="AU87" s="101">
        <f t="shared" si="8"/>
        <v>0</v>
      </c>
      <c r="AV87">
        <f t="shared" si="11"/>
        <v>0</v>
      </c>
      <c r="AW87"/>
    </row>
    <row r="88" spans="41:49" ht="14.4" x14ac:dyDescent="0.3">
      <c r="AO88" t="str">
        <f t="shared" si="9"/>
        <v/>
      </c>
      <c r="AP88" s="100">
        <f t="shared" si="12"/>
        <v>0</v>
      </c>
      <c r="AQ88" s="100"/>
      <c r="AR88" s="100">
        <f t="shared" si="10"/>
        <v>0</v>
      </c>
      <c r="AS88" s="100">
        <f t="shared" si="13"/>
        <v>0</v>
      </c>
      <c r="AT88">
        <f t="shared" si="14"/>
        <v>0</v>
      </c>
      <c r="AU88" s="101">
        <f t="shared" si="8"/>
        <v>0</v>
      </c>
      <c r="AV88">
        <f t="shared" si="11"/>
        <v>0</v>
      </c>
      <c r="AW88"/>
    </row>
    <row r="89" spans="41:49" ht="14.4" x14ac:dyDescent="0.3">
      <c r="AO89" t="str">
        <f t="shared" si="9"/>
        <v/>
      </c>
      <c r="AP89" s="100">
        <f t="shared" si="12"/>
        <v>0</v>
      </c>
      <c r="AQ89" s="100"/>
      <c r="AR89" s="100">
        <f t="shared" si="10"/>
        <v>0</v>
      </c>
      <c r="AS89" s="100">
        <f t="shared" si="13"/>
        <v>0</v>
      </c>
      <c r="AT89">
        <f t="shared" si="14"/>
        <v>0</v>
      </c>
      <c r="AU89" s="101">
        <f t="shared" si="8"/>
        <v>0</v>
      </c>
      <c r="AV89">
        <f t="shared" si="11"/>
        <v>0</v>
      </c>
      <c r="AW89"/>
    </row>
    <row r="90" spans="41:49" ht="14.4" x14ac:dyDescent="0.3">
      <c r="AO90" t="str">
        <f t="shared" si="9"/>
        <v/>
      </c>
      <c r="AP90" s="100">
        <f t="shared" si="12"/>
        <v>0</v>
      </c>
      <c r="AQ90" s="100"/>
      <c r="AR90" s="100">
        <f t="shared" si="10"/>
        <v>0</v>
      </c>
      <c r="AS90" s="100">
        <f t="shared" si="13"/>
        <v>0</v>
      </c>
      <c r="AT90">
        <f t="shared" si="14"/>
        <v>0</v>
      </c>
      <c r="AU90" s="101">
        <f t="shared" si="8"/>
        <v>0</v>
      </c>
      <c r="AV90">
        <f t="shared" si="11"/>
        <v>0</v>
      </c>
      <c r="AW90"/>
    </row>
    <row r="91" spans="41:49" ht="14.4" x14ac:dyDescent="0.3">
      <c r="AO91" t="str">
        <f t="shared" si="9"/>
        <v/>
      </c>
      <c r="AP91" s="100">
        <f t="shared" si="12"/>
        <v>0</v>
      </c>
      <c r="AQ91" s="100"/>
      <c r="AR91" s="100">
        <f t="shared" si="10"/>
        <v>0</v>
      </c>
      <c r="AS91" s="100">
        <f t="shared" si="13"/>
        <v>0</v>
      </c>
      <c r="AT91">
        <f t="shared" si="14"/>
        <v>0</v>
      </c>
      <c r="AU91" s="101">
        <f t="shared" si="8"/>
        <v>0</v>
      </c>
      <c r="AV91">
        <f t="shared" si="11"/>
        <v>0</v>
      </c>
      <c r="AW91"/>
    </row>
    <row r="92" spans="41:49" ht="14.4" x14ac:dyDescent="0.3">
      <c r="AO92" t="str">
        <f t="shared" si="9"/>
        <v/>
      </c>
      <c r="AP92" s="100">
        <f t="shared" si="12"/>
        <v>0</v>
      </c>
      <c r="AQ92" s="100"/>
      <c r="AR92" s="100">
        <f t="shared" si="10"/>
        <v>0</v>
      </c>
      <c r="AS92" s="100">
        <f t="shared" si="13"/>
        <v>0</v>
      </c>
      <c r="AT92">
        <f t="shared" si="14"/>
        <v>0</v>
      </c>
      <c r="AU92" s="101">
        <f t="shared" si="8"/>
        <v>0</v>
      </c>
      <c r="AV92">
        <f t="shared" si="11"/>
        <v>0</v>
      </c>
      <c r="AW92"/>
    </row>
    <row r="93" spans="41:49" ht="14.4" x14ac:dyDescent="0.3">
      <c r="AO93" t="str">
        <f t="shared" si="9"/>
        <v/>
      </c>
      <c r="AP93" s="100">
        <f t="shared" si="12"/>
        <v>0</v>
      </c>
      <c r="AQ93" s="100"/>
      <c r="AR93" s="100">
        <f t="shared" si="10"/>
        <v>0</v>
      </c>
      <c r="AS93" s="100">
        <f t="shared" si="13"/>
        <v>0</v>
      </c>
      <c r="AT93">
        <f t="shared" si="14"/>
        <v>0</v>
      </c>
      <c r="AU93" s="101">
        <f t="shared" si="8"/>
        <v>0</v>
      </c>
      <c r="AV93">
        <f t="shared" si="11"/>
        <v>0</v>
      </c>
      <c r="AW93"/>
    </row>
    <row r="94" spans="41:49" ht="14.4" x14ac:dyDescent="0.3">
      <c r="AO94" t="str">
        <f t="shared" si="9"/>
        <v/>
      </c>
      <c r="AP94" s="100">
        <f t="shared" si="12"/>
        <v>0</v>
      </c>
      <c r="AQ94" s="100"/>
      <c r="AR94" s="100">
        <f t="shared" si="10"/>
        <v>0</v>
      </c>
      <c r="AS94" s="100">
        <f t="shared" si="13"/>
        <v>0</v>
      </c>
      <c r="AT94">
        <f t="shared" si="14"/>
        <v>0</v>
      </c>
      <c r="AU94" s="101">
        <f t="shared" si="8"/>
        <v>0</v>
      </c>
      <c r="AV94">
        <f t="shared" si="11"/>
        <v>0</v>
      </c>
      <c r="AW94"/>
    </row>
    <row r="95" spans="41:49" ht="14.4" x14ac:dyDescent="0.3">
      <c r="AO95" t="str">
        <f t="shared" si="9"/>
        <v/>
      </c>
      <c r="AP95" s="100">
        <f t="shared" si="12"/>
        <v>0</v>
      </c>
      <c r="AQ95" s="100"/>
      <c r="AR95" s="100">
        <f t="shared" si="10"/>
        <v>0</v>
      </c>
      <c r="AS95" s="100">
        <f t="shared" si="13"/>
        <v>0</v>
      </c>
      <c r="AT95">
        <f t="shared" si="14"/>
        <v>0</v>
      </c>
      <c r="AU95" s="101">
        <f t="shared" si="8"/>
        <v>0</v>
      </c>
      <c r="AV95">
        <f t="shared" si="11"/>
        <v>0</v>
      </c>
      <c r="AW95"/>
    </row>
    <row r="96" spans="41:49" ht="14.4" x14ac:dyDescent="0.3">
      <c r="AO96" t="str">
        <f t="shared" si="9"/>
        <v/>
      </c>
      <c r="AP96" s="100">
        <f t="shared" si="12"/>
        <v>0</v>
      </c>
      <c r="AQ96" s="100"/>
      <c r="AR96" s="100">
        <f t="shared" si="10"/>
        <v>0</v>
      </c>
      <c r="AS96" s="100">
        <f t="shared" si="13"/>
        <v>0</v>
      </c>
      <c r="AT96">
        <f t="shared" si="14"/>
        <v>0</v>
      </c>
      <c r="AU96" s="101">
        <f t="shared" si="8"/>
        <v>0</v>
      </c>
      <c r="AV96">
        <f t="shared" si="11"/>
        <v>0</v>
      </c>
      <c r="AW96"/>
    </row>
    <row r="97" spans="41:49" ht="14.4" x14ac:dyDescent="0.3">
      <c r="AO97" t="str">
        <f t="shared" si="9"/>
        <v/>
      </c>
      <c r="AP97" s="100">
        <f t="shared" si="12"/>
        <v>0</v>
      </c>
      <c r="AQ97" s="100"/>
      <c r="AR97" s="100">
        <f t="shared" si="10"/>
        <v>0</v>
      </c>
      <c r="AS97" s="100">
        <f t="shared" si="13"/>
        <v>0</v>
      </c>
      <c r="AT97">
        <f t="shared" si="14"/>
        <v>0</v>
      </c>
      <c r="AU97" s="101">
        <f t="shared" si="8"/>
        <v>0</v>
      </c>
      <c r="AV97">
        <f t="shared" si="11"/>
        <v>0</v>
      </c>
      <c r="AW97"/>
    </row>
    <row r="98" spans="41:49" ht="14.4" x14ac:dyDescent="0.3">
      <c r="AO98" t="str">
        <f t="shared" si="9"/>
        <v/>
      </c>
      <c r="AP98" s="100">
        <f t="shared" si="12"/>
        <v>0</v>
      </c>
      <c r="AQ98" s="100"/>
      <c r="AR98" s="100">
        <f t="shared" si="10"/>
        <v>0</v>
      </c>
      <c r="AS98" s="100">
        <f t="shared" si="13"/>
        <v>0</v>
      </c>
      <c r="AT98">
        <f t="shared" si="14"/>
        <v>0</v>
      </c>
      <c r="AU98" s="101">
        <f t="shared" si="8"/>
        <v>0</v>
      </c>
      <c r="AV98">
        <f t="shared" si="11"/>
        <v>0</v>
      </c>
      <c r="AW98"/>
    </row>
    <row r="99" spans="41:49" ht="14.4" x14ac:dyDescent="0.3">
      <c r="AO99" t="str">
        <f t="shared" si="9"/>
        <v/>
      </c>
      <c r="AP99" s="100">
        <f t="shared" si="12"/>
        <v>0</v>
      </c>
      <c r="AQ99" s="100"/>
      <c r="AR99" s="100">
        <f t="shared" si="10"/>
        <v>0</v>
      </c>
      <c r="AS99" s="100">
        <f t="shared" si="13"/>
        <v>0</v>
      </c>
      <c r="AT99">
        <f t="shared" si="14"/>
        <v>0</v>
      </c>
      <c r="AU99" s="101">
        <f t="shared" si="8"/>
        <v>0</v>
      </c>
      <c r="AV99">
        <f t="shared" si="11"/>
        <v>0</v>
      </c>
      <c r="AW99"/>
    </row>
    <row r="100" spans="41:49" ht="14.4" x14ac:dyDescent="0.3">
      <c r="AO100" t="str">
        <f t="shared" si="9"/>
        <v/>
      </c>
      <c r="AP100" s="100">
        <f t="shared" si="12"/>
        <v>0</v>
      </c>
      <c r="AQ100" s="100"/>
      <c r="AR100" s="100">
        <f t="shared" si="10"/>
        <v>0</v>
      </c>
      <c r="AS100" s="100">
        <f t="shared" si="13"/>
        <v>0</v>
      </c>
      <c r="AT100">
        <f t="shared" si="14"/>
        <v>0</v>
      </c>
      <c r="AU100" s="101">
        <f t="shared" si="8"/>
        <v>0</v>
      </c>
      <c r="AV100">
        <f t="shared" si="11"/>
        <v>0</v>
      </c>
      <c r="AW100"/>
    </row>
    <row r="101" spans="41:49" ht="14.4" x14ac:dyDescent="0.3">
      <c r="AO101" t="str">
        <f t="shared" si="9"/>
        <v/>
      </c>
      <c r="AP101" s="100">
        <f t="shared" si="12"/>
        <v>0</v>
      </c>
      <c r="AQ101" s="100"/>
      <c r="AR101" s="100">
        <f t="shared" si="10"/>
        <v>0</v>
      </c>
      <c r="AS101" s="100">
        <f t="shared" si="13"/>
        <v>0</v>
      </c>
      <c r="AT101">
        <f t="shared" si="14"/>
        <v>0</v>
      </c>
      <c r="AU101" s="101">
        <f t="shared" si="8"/>
        <v>0</v>
      </c>
      <c r="AV101">
        <f t="shared" si="11"/>
        <v>0</v>
      </c>
      <c r="AW101"/>
    </row>
    <row r="102" spans="41:49" ht="14.4" x14ac:dyDescent="0.3">
      <c r="AO102" t="str">
        <f t="shared" si="9"/>
        <v/>
      </c>
      <c r="AP102" s="100">
        <f t="shared" si="12"/>
        <v>0</v>
      </c>
      <c r="AQ102" s="100"/>
      <c r="AR102" s="100">
        <f t="shared" si="10"/>
        <v>0</v>
      </c>
      <c r="AS102" s="100">
        <f t="shared" si="13"/>
        <v>0</v>
      </c>
      <c r="AT102">
        <f t="shared" si="14"/>
        <v>0</v>
      </c>
      <c r="AU102" s="101">
        <f t="shared" si="8"/>
        <v>0</v>
      </c>
      <c r="AV102">
        <f t="shared" si="11"/>
        <v>0</v>
      </c>
      <c r="AW102"/>
    </row>
    <row r="103" spans="41:49" ht="14.4" x14ac:dyDescent="0.3">
      <c r="AO103" t="str">
        <f t="shared" si="9"/>
        <v/>
      </c>
      <c r="AP103" s="100">
        <f t="shared" si="12"/>
        <v>0</v>
      </c>
      <c r="AQ103" s="100"/>
      <c r="AR103" s="100">
        <f t="shared" si="10"/>
        <v>0</v>
      </c>
      <c r="AS103" s="100">
        <f t="shared" si="13"/>
        <v>0</v>
      </c>
      <c r="AT103">
        <f t="shared" si="14"/>
        <v>0</v>
      </c>
      <c r="AU103" s="101">
        <f t="shared" si="8"/>
        <v>0</v>
      </c>
      <c r="AV103">
        <f t="shared" si="11"/>
        <v>0</v>
      </c>
      <c r="AW103"/>
    </row>
    <row r="104" spans="41:49" ht="14.4" x14ac:dyDescent="0.3">
      <c r="AO104" t="str">
        <f t="shared" si="9"/>
        <v/>
      </c>
      <c r="AP104" s="100">
        <f t="shared" si="12"/>
        <v>0</v>
      </c>
      <c r="AQ104" s="100"/>
      <c r="AR104" s="100">
        <f t="shared" si="10"/>
        <v>0</v>
      </c>
      <c r="AS104" s="100">
        <f t="shared" si="13"/>
        <v>0</v>
      </c>
      <c r="AT104">
        <f t="shared" si="14"/>
        <v>0</v>
      </c>
      <c r="AU104" s="101">
        <f t="shared" si="8"/>
        <v>0</v>
      </c>
      <c r="AV104">
        <f t="shared" si="11"/>
        <v>0</v>
      </c>
      <c r="AW104"/>
    </row>
    <row r="105" spans="41:49" ht="14.4" x14ac:dyDescent="0.3">
      <c r="AO105" t="str">
        <f t="shared" si="9"/>
        <v/>
      </c>
      <c r="AP105" s="100">
        <f t="shared" si="12"/>
        <v>0</v>
      </c>
      <c r="AQ105" s="100"/>
      <c r="AR105" s="100">
        <f t="shared" si="10"/>
        <v>0</v>
      </c>
      <c r="AS105" s="100">
        <f t="shared" si="13"/>
        <v>0</v>
      </c>
      <c r="AT105">
        <f t="shared" si="14"/>
        <v>0</v>
      </c>
      <c r="AU105" s="101">
        <f t="shared" si="8"/>
        <v>0</v>
      </c>
      <c r="AV105">
        <f t="shared" si="11"/>
        <v>0</v>
      </c>
      <c r="AW105"/>
    </row>
    <row r="106" spans="41:49" ht="14.4" x14ac:dyDescent="0.3">
      <c r="AO106" t="str">
        <f t="shared" si="9"/>
        <v/>
      </c>
      <c r="AP106" s="100">
        <f t="shared" si="12"/>
        <v>0</v>
      </c>
      <c r="AQ106" s="100"/>
      <c r="AR106" s="100">
        <f t="shared" si="10"/>
        <v>0</v>
      </c>
      <c r="AS106" s="100">
        <f t="shared" si="13"/>
        <v>0</v>
      </c>
      <c r="AT106">
        <f t="shared" si="14"/>
        <v>0</v>
      </c>
      <c r="AU106" s="101">
        <f t="shared" si="8"/>
        <v>0</v>
      </c>
      <c r="AV106">
        <f t="shared" si="11"/>
        <v>0</v>
      </c>
      <c r="AW106"/>
    </row>
    <row r="107" spans="41:49" ht="14.4" x14ac:dyDescent="0.3">
      <c r="AO107" t="str">
        <f t="shared" si="9"/>
        <v/>
      </c>
      <c r="AP107" s="100">
        <f t="shared" si="12"/>
        <v>0</v>
      </c>
      <c r="AQ107" s="100"/>
      <c r="AR107" s="100">
        <f t="shared" si="10"/>
        <v>0</v>
      </c>
      <c r="AS107" s="100">
        <f t="shared" si="13"/>
        <v>0</v>
      </c>
      <c r="AT107">
        <f t="shared" si="14"/>
        <v>0</v>
      </c>
      <c r="AU107" s="101">
        <f t="shared" si="8"/>
        <v>0</v>
      </c>
      <c r="AV107">
        <f t="shared" si="11"/>
        <v>0</v>
      </c>
      <c r="AW107"/>
    </row>
    <row r="108" spans="41:49" ht="14.4" x14ac:dyDescent="0.3">
      <c r="AO108" t="str">
        <f t="shared" si="9"/>
        <v/>
      </c>
      <c r="AP108" s="100">
        <f t="shared" si="12"/>
        <v>0</v>
      </c>
      <c r="AQ108" s="100"/>
      <c r="AR108" s="100">
        <f t="shared" si="10"/>
        <v>0</v>
      </c>
      <c r="AS108" s="100">
        <f t="shared" si="13"/>
        <v>0</v>
      </c>
      <c r="AT108">
        <f t="shared" si="14"/>
        <v>0</v>
      </c>
      <c r="AU108" s="101">
        <f t="shared" si="8"/>
        <v>0</v>
      </c>
      <c r="AV108">
        <f t="shared" si="11"/>
        <v>0</v>
      </c>
      <c r="AW108"/>
    </row>
    <row r="109" spans="41:49" ht="14.4" x14ac:dyDescent="0.3">
      <c r="AO109" t="str">
        <f t="shared" si="9"/>
        <v/>
      </c>
      <c r="AP109" s="100">
        <f t="shared" si="12"/>
        <v>0</v>
      </c>
      <c r="AQ109" s="100"/>
      <c r="AR109" s="100">
        <f t="shared" si="10"/>
        <v>0</v>
      </c>
      <c r="AS109" s="100">
        <f t="shared" si="13"/>
        <v>0</v>
      </c>
      <c r="AT109">
        <f t="shared" si="14"/>
        <v>0</v>
      </c>
      <c r="AU109" s="101">
        <f t="shared" si="8"/>
        <v>0</v>
      </c>
      <c r="AV109">
        <f t="shared" si="11"/>
        <v>0</v>
      </c>
      <c r="AW109"/>
    </row>
    <row r="110" spans="41:49" ht="14.4" x14ac:dyDescent="0.3">
      <c r="AO110" t="str">
        <f t="shared" si="9"/>
        <v/>
      </c>
      <c r="AP110" s="100">
        <f t="shared" si="12"/>
        <v>0</v>
      </c>
      <c r="AQ110" s="100"/>
      <c r="AR110" s="100">
        <f t="shared" si="10"/>
        <v>0</v>
      </c>
      <c r="AS110" s="100">
        <f t="shared" si="13"/>
        <v>0</v>
      </c>
      <c r="AT110">
        <f t="shared" si="14"/>
        <v>0</v>
      </c>
      <c r="AU110" s="101">
        <f t="shared" si="8"/>
        <v>0</v>
      </c>
      <c r="AV110">
        <f t="shared" si="11"/>
        <v>0</v>
      </c>
      <c r="AW110"/>
    </row>
    <row r="111" spans="41:49" ht="14.4" x14ac:dyDescent="0.3">
      <c r="AO111" t="str">
        <f t="shared" si="9"/>
        <v/>
      </c>
      <c r="AP111" s="100">
        <f t="shared" si="12"/>
        <v>0</v>
      </c>
      <c r="AQ111" s="100"/>
      <c r="AR111" s="100">
        <f t="shared" si="10"/>
        <v>0</v>
      </c>
      <c r="AS111" s="100">
        <f t="shared" si="13"/>
        <v>0</v>
      </c>
      <c r="AT111">
        <f t="shared" si="14"/>
        <v>0</v>
      </c>
      <c r="AU111" s="101">
        <f t="shared" si="8"/>
        <v>0</v>
      </c>
      <c r="AV111">
        <f t="shared" si="11"/>
        <v>0</v>
      </c>
      <c r="AW111"/>
    </row>
    <row r="112" spans="41:49" ht="14.4" x14ac:dyDescent="0.3">
      <c r="AW112"/>
    </row>
    <row r="113" spans="49:49" ht="14.4" x14ac:dyDescent="0.3">
      <c r="AW113"/>
    </row>
    <row r="114" spans="49:49" ht="14.4" x14ac:dyDescent="0.3">
      <c r="AW114"/>
    </row>
    <row r="115" spans="49:49" ht="14.4" x14ac:dyDescent="0.3">
      <c r="AW115"/>
    </row>
    <row r="116" spans="49:49" ht="14.4" x14ac:dyDescent="0.3">
      <c r="AW116"/>
    </row>
  </sheetData>
  <mergeCells count="54">
    <mergeCell ref="O2:T3"/>
    <mergeCell ref="D4:G5"/>
    <mergeCell ref="N4:N5"/>
    <mergeCell ref="Q4:R4"/>
    <mergeCell ref="S4:T4"/>
    <mergeCell ref="Q5:R5"/>
    <mergeCell ref="S5:T5"/>
    <mergeCell ref="C6:D6"/>
    <mergeCell ref="B7:B11"/>
    <mergeCell ref="N7:N9"/>
    <mergeCell ref="Q7:R7"/>
    <mergeCell ref="Q8:R8"/>
    <mergeCell ref="C9:D9"/>
    <mergeCell ref="Q9:R9"/>
    <mergeCell ref="N11:N13"/>
    <mergeCell ref="Q11:R11"/>
    <mergeCell ref="S16:T16"/>
    <mergeCell ref="F14:F15"/>
    <mergeCell ref="G14:G15"/>
    <mergeCell ref="S11:T11"/>
    <mergeCell ref="Q12:R12"/>
    <mergeCell ref="S12:T12"/>
    <mergeCell ref="Q13:R13"/>
    <mergeCell ref="S13:T13"/>
    <mergeCell ref="N18:N27"/>
    <mergeCell ref="O18:P19"/>
    <mergeCell ref="R18:T18"/>
    <mergeCell ref="F21:F23"/>
    <mergeCell ref="B23:E26"/>
    <mergeCell ref="O26:S26"/>
    <mergeCell ref="O27:S27"/>
    <mergeCell ref="B14:B18"/>
    <mergeCell ref="C14:C17"/>
    <mergeCell ref="D14:D17"/>
    <mergeCell ref="N15:N16"/>
    <mergeCell ref="Q15:R15"/>
    <mergeCell ref="S15:T15"/>
    <mergeCell ref="F16:F17"/>
    <mergeCell ref="G16:G17"/>
    <mergeCell ref="Q16:R16"/>
    <mergeCell ref="F29:F30"/>
    <mergeCell ref="B32:B34"/>
    <mergeCell ref="D32:F32"/>
    <mergeCell ref="H32:I32"/>
    <mergeCell ref="J32:K32"/>
    <mergeCell ref="H34:N34"/>
    <mergeCell ref="P34:R34"/>
    <mergeCell ref="Q32:R32"/>
    <mergeCell ref="D33:F33"/>
    <mergeCell ref="H33:I33"/>
    <mergeCell ref="J33:K33"/>
    <mergeCell ref="L33:M33"/>
    <mergeCell ref="Q33:R33"/>
    <mergeCell ref="L32:M32"/>
  </mergeCells>
  <hyperlinks>
    <hyperlink ref="O34" r:id="rId1" location="Expensestodate"/>
    <hyperlink ref="H34" r:id="rId2" location="Grantstructure"/>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20">
        <x14:dataValidation type="list" allowBlank="1" showInputMessage="1">
          <x14:formula1>
            <xm:f>Parameters!$C$9:$G$9</xm:f>
          </x14:formula1>
          <xm:sqref>D7</xm:sqref>
        </x14:dataValidation>
        <x14:dataValidation type="list" allowBlank="1" showInputMessage="1">
          <x14:formula1>
            <xm:f>Parameters!$C$26:$G$26</xm:f>
          </x14:formula1>
          <xm:sqref>J9</xm:sqref>
        </x14:dataValidation>
        <x14:dataValidation type="list" allowBlank="1" showInputMessage="1">
          <x14:formula1>
            <xm:f>Parameters!$C$18:$G$18</xm:f>
          </x14:formula1>
          <xm:sqref>J10</xm:sqref>
        </x14:dataValidation>
        <x14:dataValidation type="list" allowBlank="1" showInputMessage="1">
          <x14:formula1>
            <xm:f>Parameters!$C$23:$G$23</xm:f>
          </x14:formula1>
          <xm:sqref>J16</xm:sqref>
        </x14:dataValidation>
        <x14:dataValidation type="list" allowBlank="1" showInputMessage="1">
          <x14:formula1>
            <xm:f>Parameters!$C$17:$G$17</xm:f>
          </x14:formula1>
          <xm:sqref>J14</xm:sqref>
        </x14:dataValidation>
        <x14:dataValidation type="list" allowBlank="1" showInputMessage="1">
          <x14:formula1>
            <xm:f>Parameters!$C$24:$G$24</xm:f>
          </x14:formula1>
          <xm:sqref>J15</xm:sqref>
        </x14:dataValidation>
        <x14:dataValidation type="list" allowBlank="1" showInputMessage="1">
          <x14:formula1>
            <xm:f>Parameters!$C$19:$G$19</xm:f>
          </x14:formula1>
          <xm:sqref>J18</xm:sqref>
        </x14:dataValidation>
        <x14:dataValidation type="list" allowBlank="1" showInputMessage="1">
          <x14:formula1>
            <xm:f>Parameters!$C$16:$G$16</xm:f>
          </x14:formula1>
          <xm:sqref>J17</xm:sqref>
        </x14:dataValidation>
        <x14:dataValidation type="list" allowBlank="1" showInputMessage="1">
          <x14:formula1>
            <xm:f>Parameters!$C$6:$G$6</xm:f>
          </x14:formula1>
          <xm:sqref>D14:D17</xm:sqref>
        </x14:dataValidation>
        <x14:dataValidation type="list" allowBlank="1" showInputMessage="1">
          <x14:formula1>
            <xm:f>Parameters!$C$12:$G$12</xm:f>
          </x14:formula1>
          <xm:sqref>G8</xm:sqref>
        </x14:dataValidation>
        <x14:dataValidation type="list" allowBlank="1" showInputMessage="1">
          <x14:formula1>
            <xm:f>Parameters!$C$31:$G$31</xm:f>
          </x14:formula1>
          <xm:sqref>G18</xm:sqref>
        </x14:dataValidation>
        <x14:dataValidation type="list" allowBlank="1" showInputMessage="1">
          <x14:formula1>
            <xm:f>Parameters!$C$36:$G$36</xm:f>
          </x14:formula1>
          <xm:sqref>G11</xm:sqref>
        </x14:dataValidation>
        <x14:dataValidation type="list" allowBlank="1" showInputMessage="1">
          <x14:formula1>
            <xm:f>Parameters!$C$11:$G$11</xm:f>
          </x14:formula1>
          <xm:sqref>G9</xm:sqref>
        </x14:dataValidation>
        <x14:dataValidation type="list" allowBlank="1" showInputMessage="1">
          <x14:formula1>
            <xm:f>Parameters!$C$10:$G$10</xm:f>
          </x14:formula1>
          <xm:sqref>G7</xm:sqref>
        </x14:dataValidation>
        <x14:dataValidation type="list" allowBlank="1" showInputMessage="1">
          <x14:formula1>
            <xm:f>Parameters!$C$5:$G$5</xm:f>
          </x14:formula1>
          <xm:sqref>D11</xm:sqref>
        </x14:dataValidation>
        <x14:dataValidation type="list" allowBlank="1" showInputMessage="1">
          <x14:formula1>
            <xm:f>Parameters!$C$4:$G$4</xm:f>
          </x14:formula1>
          <xm:sqref>D10</xm:sqref>
        </x14:dataValidation>
        <x14:dataValidation type="list" allowBlank="1" showInputMessage="1">
          <x14:formula1>
            <xm:f>Parameters!$C$13:$G$13</xm:f>
          </x14:formula1>
          <xm:sqref>G10</xm:sqref>
        </x14:dataValidation>
        <x14:dataValidation type="list" allowBlank="1" showInputMessage="1">
          <x14:formula1>
            <xm:f>Parameters!$C$35:$G$35</xm:f>
          </x14:formula1>
          <xm:sqref>G14:G15</xm:sqref>
        </x14:dataValidation>
        <x14:dataValidation type="list" allowBlank="1" showInputMessage="1">
          <x14:formula1>
            <xm:f>Parameters!$C$32:$G$32</xm:f>
          </x14:formula1>
          <xm:sqref>G16:G17</xm:sqref>
        </x14:dataValidation>
        <x14:dataValidation type="list" allowBlank="1" showInputMessage="1">
          <x14:formula1>
            <xm:f>Parameters!$D$25:$G$25</xm:f>
          </x14:formula1>
          <xm:sqref>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workbookViewId="0">
      <pane ySplit="2" topLeftCell="A6" activePane="bottomLeft" state="frozen"/>
      <selection pane="bottomLeft" activeCell="C24" sqref="C24"/>
    </sheetView>
  </sheetViews>
  <sheetFormatPr defaultColWidth="11.44140625" defaultRowHeight="14.4" x14ac:dyDescent="0.3"/>
  <cols>
    <col min="1" max="1" width="38.33203125" style="71" bestFit="1" customWidth="1"/>
    <col min="2" max="2" width="27.109375" style="88" hidden="1" customWidth="1"/>
    <col min="3" max="3" width="11.44140625" style="72"/>
    <col min="4" max="4" width="13.77734375" style="72" customWidth="1"/>
    <col min="5" max="5" width="11.44140625" style="72"/>
    <col min="6" max="6" width="16.77734375" style="72" customWidth="1"/>
    <col min="7" max="12" width="11.44140625" style="72"/>
    <col min="13" max="13" width="12.88671875" style="72" bestFit="1" customWidth="1"/>
    <col min="14" max="16384" width="11.44140625" style="72"/>
  </cols>
  <sheetData>
    <row r="1" spans="1:13" x14ac:dyDescent="0.3">
      <c r="B1" s="87" t="s">
        <v>62</v>
      </c>
      <c r="C1" s="309" t="s">
        <v>114</v>
      </c>
      <c r="D1" s="309"/>
      <c r="E1" s="309"/>
      <c r="F1" s="309"/>
      <c r="G1" s="309"/>
      <c r="H1" s="310" t="s">
        <v>118</v>
      </c>
      <c r="I1" s="310"/>
      <c r="J1" s="310"/>
      <c r="K1" s="310"/>
      <c r="L1" s="310"/>
      <c r="M1" s="128" t="s">
        <v>235</v>
      </c>
    </row>
    <row r="2" spans="1:13" x14ac:dyDescent="0.3">
      <c r="B2" s="103"/>
      <c r="C2" s="69" t="s">
        <v>248</v>
      </c>
      <c r="D2" s="69" t="s">
        <v>249</v>
      </c>
      <c r="E2" s="69" t="s">
        <v>250</v>
      </c>
      <c r="F2" s="69" t="s">
        <v>251</v>
      </c>
      <c r="G2" s="69" t="s">
        <v>252</v>
      </c>
      <c r="H2" s="69" t="s">
        <v>248</v>
      </c>
      <c r="I2" s="69" t="s">
        <v>249</v>
      </c>
      <c r="J2" s="69" t="s">
        <v>250</v>
      </c>
      <c r="K2" s="69" t="s">
        <v>251</v>
      </c>
      <c r="L2" s="69" t="s">
        <v>252</v>
      </c>
    </row>
    <row r="3" spans="1:13" x14ac:dyDescent="0.3">
      <c r="A3" s="73" t="s">
        <v>63</v>
      </c>
    </row>
    <row r="4" spans="1:13" x14ac:dyDescent="0.3">
      <c r="A4" s="71" t="s">
        <v>64</v>
      </c>
      <c r="B4" s="86"/>
      <c r="C4" s="74">
        <v>0.15</v>
      </c>
      <c r="D4" s="74">
        <v>0</v>
      </c>
      <c r="E4" s="74">
        <v>0.1</v>
      </c>
      <c r="F4" s="74">
        <v>0.2</v>
      </c>
      <c r="G4" s="74">
        <f>AVERAGE(C80:D80)</f>
        <v>0.45670833333333333</v>
      </c>
      <c r="H4" s="75" t="s">
        <v>200</v>
      </c>
      <c r="I4" s="75" t="s">
        <v>175</v>
      </c>
      <c r="J4" s="75" t="s">
        <v>177</v>
      </c>
      <c r="K4" s="75" t="s">
        <v>176</v>
      </c>
      <c r="L4" s="75" t="s">
        <v>199</v>
      </c>
      <c r="M4" s="68" t="s">
        <v>236</v>
      </c>
    </row>
    <row r="5" spans="1:13" x14ac:dyDescent="0.3">
      <c r="A5" s="71" t="s">
        <v>115</v>
      </c>
      <c r="B5" s="86"/>
      <c r="C5" s="74">
        <v>0.5</v>
      </c>
      <c r="D5" s="74">
        <v>0.25</v>
      </c>
      <c r="E5" s="74">
        <v>0.75</v>
      </c>
      <c r="F5" s="75"/>
      <c r="G5" s="75"/>
      <c r="H5" s="72" t="s">
        <v>178</v>
      </c>
      <c r="I5" s="72" t="s">
        <v>196</v>
      </c>
      <c r="J5" s="72" t="s">
        <v>197</v>
      </c>
    </row>
    <row r="6" spans="1:13" x14ac:dyDescent="0.3">
      <c r="A6" s="71" t="s">
        <v>83</v>
      </c>
      <c r="B6" s="86"/>
      <c r="C6" s="79">
        <v>20</v>
      </c>
      <c r="D6" s="72">
        <v>40</v>
      </c>
      <c r="E6" s="79">
        <v>5</v>
      </c>
      <c r="F6" s="79"/>
      <c r="G6" s="79"/>
      <c r="H6" s="75" t="s">
        <v>143</v>
      </c>
      <c r="I6" s="72" t="s">
        <v>142</v>
      </c>
      <c r="J6" s="72" t="s">
        <v>144</v>
      </c>
    </row>
    <row r="7" spans="1:13" x14ac:dyDescent="0.3">
      <c r="B7" s="86"/>
      <c r="C7" s="74"/>
      <c r="D7" s="74"/>
      <c r="E7" s="74"/>
      <c r="F7" s="75"/>
      <c r="G7" s="75"/>
    </row>
    <row r="8" spans="1:13" x14ac:dyDescent="0.3">
      <c r="A8" s="73" t="s">
        <v>65</v>
      </c>
      <c r="B8" s="103"/>
      <c r="C8" s="74"/>
      <c r="D8" s="74"/>
      <c r="E8" s="74"/>
      <c r="F8" s="75"/>
      <c r="G8" s="75"/>
    </row>
    <row r="9" spans="1:13" x14ac:dyDescent="0.3">
      <c r="A9" s="76" t="s">
        <v>66</v>
      </c>
      <c r="B9" s="104"/>
      <c r="C9" s="74">
        <v>0.05</v>
      </c>
      <c r="D9" s="74">
        <v>0.03</v>
      </c>
      <c r="E9" s="74">
        <v>9.8500000000000004E-2</v>
      </c>
      <c r="F9" s="74"/>
      <c r="G9" s="75"/>
      <c r="H9" s="75" t="s">
        <v>167</v>
      </c>
      <c r="I9" s="72" t="s">
        <v>67</v>
      </c>
      <c r="J9" s="72" t="s">
        <v>68</v>
      </c>
    </row>
    <row r="10" spans="1:13" ht="41.55" customHeight="1" x14ac:dyDescent="0.3">
      <c r="A10" s="94" t="s">
        <v>69</v>
      </c>
      <c r="B10" s="85" t="s">
        <v>169</v>
      </c>
      <c r="C10" s="74">
        <f>(0.37/(1-0.37))/(0.66/(1-0.66))</f>
        <v>0.30254930254930251</v>
      </c>
      <c r="D10" s="74">
        <v>1</v>
      </c>
      <c r="E10" s="74">
        <f>0.07/(1-0.07)/(0.4/(1-0.4))</f>
        <v>0.11290322580645162</v>
      </c>
      <c r="F10" s="105"/>
      <c r="G10" s="75"/>
      <c r="H10" s="106" t="s">
        <v>170</v>
      </c>
      <c r="I10" s="72" t="s">
        <v>119</v>
      </c>
      <c r="J10" s="106" t="s">
        <v>171</v>
      </c>
      <c r="M10" s="72" t="s">
        <v>237</v>
      </c>
    </row>
    <row r="11" spans="1:13" ht="43.2" x14ac:dyDescent="0.3">
      <c r="A11" s="70" t="s">
        <v>71</v>
      </c>
      <c r="B11" s="85"/>
      <c r="C11" s="74">
        <v>1</v>
      </c>
      <c r="D11" s="74">
        <f>C30/10</f>
        <v>0.24100000000000002</v>
      </c>
      <c r="E11" s="74"/>
      <c r="F11" s="75"/>
      <c r="G11" s="75"/>
      <c r="H11" s="77" t="s">
        <v>121</v>
      </c>
      <c r="I11" s="72" t="s">
        <v>120</v>
      </c>
    </row>
    <row r="12" spans="1:13" ht="43.2" x14ac:dyDescent="0.3">
      <c r="A12" s="70" t="s">
        <v>182</v>
      </c>
      <c r="B12" s="85" t="s">
        <v>195</v>
      </c>
      <c r="C12" s="74">
        <v>0.5</v>
      </c>
      <c r="D12" s="74">
        <v>0.23</v>
      </c>
      <c r="E12" s="74">
        <v>0.85</v>
      </c>
      <c r="G12" s="74"/>
      <c r="H12" s="72" t="s">
        <v>179</v>
      </c>
      <c r="I12" s="106" t="s">
        <v>183</v>
      </c>
      <c r="J12" s="106" t="s">
        <v>184</v>
      </c>
      <c r="K12" s="106"/>
    </row>
    <row r="13" spans="1:13" ht="28.8" x14ac:dyDescent="0.3">
      <c r="A13" s="70" t="s">
        <v>208</v>
      </c>
      <c r="B13" s="85"/>
      <c r="C13" s="74">
        <v>2.4E-2</v>
      </c>
      <c r="D13" s="74"/>
      <c r="E13" s="74"/>
      <c r="G13" s="74"/>
      <c r="H13" s="72" t="s">
        <v>214</v>
      </c>
      <c r="K13" s="106"/>
    </row>
    <row r="14" spans="1:13" x14ac:dyDescent="0.3">
      <c r="A14" s="70"/>
      <c r="B14" s="85"/>
      <c r="C14" s="74"/>
      <c r="D14" s="74"/>
      <c r="E14" s="74"/>
      <c r="F14" s="74"/>
      <c r="G14" s="74"/>
      <c r="J14" s="106"/>
      <c r="K14" s="106"/>
    </row>
    <row r="15" spans="1:13" x14ac:dyDescent="0.3">
      <c r="A15" s="78" t="s">
        <v>72</v>
      </c>
      <c r="B15" s="107"/>
      <c r="D15" s="74"/>
      <c r="E15" s="74"/>
      <c r="F15" s="74"/>
      <c r="G15" s="74"/>
      <c r="J15" s="108"/>
      <c r="K15" s="106"/>
    </row>
    <row r="16" spans="1:13" x14ac:dyDescent="0.3">
      <c r="A16" s="70" t="s">
        <v>73</v>
      </c>
      <c r="B16" s="85"/>
      <c r="C16" s="75">
        <v>0.99</v>
      </c>
      <c r="D16" s="75">
        <v>1.1299999999999999</v>
      </c>
      <c r="E16" s="79">
        <v>0.72</v>
      </c>
      <c r="F16" s="75"/>
      <c r="G16" s="75"/>
      <c r="H16" s="72" t="s">
        <v>75</v>
      </c>
      <c r="I16" s="72" t="s">
        <v>74</v>
      </c>
      <c r="J16" s="72" t="s">
        <v>76</v>
      </c>
      <c r="K16" s="194" t="s">
        <v>239</v>
      </c>
      <c r="M16" s="68" t="s">
        <v>238</v>
      </c>
    </row>
    <row r="17" spans="1:13" x14ac:dyDescent="0.3">
      <c r="A17" s="70" t="s">
        <v>77</v>
      </c>
      <c r="B17" s="85"/>
      <c r="C17" s="74">
        <v>0.5</v>
      </c>
      <c r="D17" s="74"/>
      <c r="E17" s="74"/>
      <c r="F17" s="75"/>
      <c r="G17" s="75"/>
      <c r="H17" s="72" t="s">
        <v>78</v>
      </c>
      <c r="K17" s="106"/>
    </row>
    <row r="18" spans="1:13" x14ac:dyDescent="0.3">
      <c r="A18" s="70" t="s">
        <v>79</v>
      </c>
      <c r="B18" s="85"/>
      <c r="C18" s="74">
        <f>2/3</f>
        <v>0.66666666666666663</v>
      </c>
      <c r="D18" s="74"/>
      <c r="E18" s="74"/>
      <c r="F18" s="75"/>
      <c r="G18" s="75"/>
      <c r="H18" s="72" t="s">
        <v>231</v>
      </c>
      <c r="K18" s="106"/>
    </row>
    <row r="19" spans="1:13" ht="27.45" customHeight="1" x14ac:dyDescent="0.3">
      <c r="A19" s="70" t="s">
        <v>154</v>
      </c>
      <c r="B19" s="85" t="s">
        <v>155</v>
      </c>
      <c r="C19" s="74">
        <v>1</v>
      </c>
      <c r="D19" s="74"/>
      <c r="E19" s="74"/>
      <c r="F19" s="75"/>
      <c r="G19" s="75"/>
      <c r="K19" s="106"/>
    </row>
    <row r="20" spans="1:13" ht="27.45" customHeight="1" x14ac:dyDescent="0.3">
      <c r="A20" s="70" t="s">
        <v>257</v>
      </c>
      <c r="B20" s="85"/>
      <c r="C20" s="74">
        <v>1</v>
      </c>
      <c r="D20" s="74"/>
      <c r="E20" s="74"/>
      <c r="F20" s="75"/>
      <c r="G20" s="75"/>
      <c r="H20" s="72" t="s">
        <v>259</v>
      </c>
      <c r="K20" s="106"/>
    </row>
    <row r="21" spans="1:13" x14ac:dyDescent="0.3">
      <c r="A21" s="70"/>
      <c r="B21" s="85"/>
      <c r="C21" s="74"/>
      <c r="D21" s="74"/>
      <c r="E21" s="74"/>
      <c r="F21" s="74"/>
      <c r="G21" s="74"/>
      <c r="J21" s="106"/>
      <c r="K21" s="106"/>
    </row>
    <row r="22" spans="1:13" x14ac:dyDescent="0.3">
      <c r="A22" s="78" t="s">
        <v>80</v>
      </c>
      <c r="B22" s="107"/>
      <c r="C22" s="74"/>
      <c r="D22" s="74"/>
      <c r="E22" s="74"/>
      <c r="F22" s="74"/>
      <c r="G22" s="74"/>
      <c r="J22" s="106"/>
      <c r="K22" s="106"/>
    </row>
    <row r="23" spans="1:13" x14ac:dyDescent="0.3">
      <c r="A23" s="70" t="s">
        <v>73</v>
      </c>
      <c r="B23" s="85"/>
      <c r="C23" s="75">
        <v>0.35</v>
      </c>
      <c r="D23" s="75"/>
      <c r="E23" s="75"/>
      <c r="F23" s="75"/>
      <c r="G23" s="75"/>
      <c r="H23" s="102" t="s">
        <v>22</v>
      </c>
      <c r="J23" s="106"/>
      <c r="K23" s="106"/>
    </row>
    <row r="24" spans="1:13" x14ac:dyDescent="0.3">
      <c r="A24" s="70" t="s">
        <v>77</v>
      </c>
      <c r="B24" s="85"/>
      <c r="C24" s="74">
        <v>1</v>
      </c>
      <c r="D24" s="74"/>
      <c r="E24" s="74"/>
      <c r="F24" s="75"/>
      <c r="G24" s="75"/>
      <c r="H24" s="84" t="s">
        <v>124</v>
      </c>
      <c r="K24" s="106"/>
    </row>
    <row r="25" spans="1:13" x14ac:dyDescent="0.3">
      <c r="A25" s="70" t="s">
        <v>79</v>
      </c>
      <c r="B25" s="85"/>
      <c r="C25" s="74">
        <f>12.85579%/48.07389%/3</f>
        <v>8.9139100940933511E-2</v>
      </c>
      <c r="D25" s="74">
        <f>(0.09577/(1-0.09577))/(0.25752/(1-0.25752))/2</f>
        <v>0.15268429778336662</v>
      </c>
      <c r="E25" s="80">
        <f>D25/5</f>
        <v>3.0536859556673325E-2</v>
      </c>
      <c r="F25" s="74">
        <f>0.6816/0.9156</f>
        <v>0.74442988204456095</v>
      </c>
      <c r="G25" s="74"/>
      <c r="H25" s="84" t="s">
        <v>264</v>
      </c>
      <c r="I25" s="72" t="s">
        <v>229</v>
      </c>
      <c r="J25" s="72" t="s">
        <v>230</v>
      </c>
      <c r="K25" s="72" t="s">
        <v>81</v>
      </c>
      <c r="M25" s="68" t="s">
        <v>240</v>
      </c>
    </row>
    <row r="26" spans="1:13" ht="32.549999999999997" customHeight="1" x14ac:dyDescent="0.3">
      <c r="A26" s="70" t="s">
        <v>127</v>
      </c>
      <c r="B26" s="85" t="s">
        <v>128</v>
      </c>
      <c r="C26" s="74">
        <v>0.8</v>
      </c>
      <c r="D26" s="74"/>
      <c r="E26" s="74"/>
      <c r="F26" s="74"/>
      <c r="G26" s="74"/>
      <c r="H26" s="72" t="s">
        <v>185</v>
      </c>
      <c r="K26" s="106"/>
    </row>
    <row r="27" spans="1:13" ht="32.549999999999997" customHeight="1" x14ac:dyDescent="0.3">
      <c r="A27" s="70" t="s">
        <v>258</v>
      </c>
      <c r="B27" s="85"/>
      <c r="C27" s="220">
        <v>2</v>
      </c>
      <c r="D27" s="74">
        <v>3</v>
      </c>
      <c r="E27" s="74">
        <v>1</v>
      </c>
      <c r="F27" s="74">
        <v>5</v>
      </c>
      <c r="G27" s="74"/>
      <c r="H27" s="68" t="s">
        <v>260</v>
      </c>
      <c r="K27" s="106"/>
    </row>
    <row r="28" spans="1:13" x14ac:dyDescent="0.3">
      <c r="B28" s="86"/>
      <c r="C28" s="75"/>
      <c r="D28" s="75"/>
      <c r="E28" s="75"/>
      <c r="F28" s="75"/>
      <c r="G28" s="75"/>
    </row>
    <row r="29" spans="1:13" x14ac:dyDescent="0.3">
      <c r="A29" s="73" t="s">
        <v>82</v>
      </c>
      <c r="B29" s="103"/>
      <c r="C29" s="75"/>
      <c r="D29" s="75"/>
      <c r="E29" s="75"/>
      <c r="F29" s="75"/>
      <c r="G29" s="75"/>
    </row>
    <row r="30" spans="1:13" ht="28.8" x14ac:dyDescent="0.3">
      <c r="A30" s="71" t="s">
        <v>129</v>
      </c>
      <c r="B30" s="86"/>
      <c r="C30" s="109">
        <v>2.41</v>
      </c>
      <c r="D30" s="75"/>
      <c r="E30" s="75"/>
      <c r="F30" s="75"/>
      <c r="G30" s="75"/>
      <c r="H30" s="72" t="s">
        <v>23</v>
      </c>
    </row>
    <row r="31" spans="1:13" ht="28.8" x14ac:dyDescent="0.3">
      <c r="A31" s="71" t="s">
        <v>15</v>
      </c>
      <c r="B31" s="86"/>
      <c r="C31" s="75">
        <v>0.16600000000000001</v>
      </c>
      <c r="D31" s="75"/>
      <c r="E31" s="75"/>
      <c r="F31" s="75"/>
      <c r="G31" s="75"/>
      <c r="H31" s="72" t="s">
        <v>130</v>
      </c>
    </row>
    <row r="32" spans="1:13" x14ac:dyDescent="0.3">
      <c r="A32" s="71" t="s">
        <v>146</v>
      </c>
      <c r="B32" s="86"/>
      <c r="C32" s="81">
        <v>40</v>
      </c>
      <c r="D32" s="75"/>
      <c r="E32" s="75"/>
      <c r="F32" s="75"/>
      <c r="G32" s="75"/>
      <c r="H32" s="75" t="s">
        <v>168</v>
      </c>
    </row>
    <row r="33" spans="1:12" ht="28.8" x14ac:dyDescent="0.3">
      <c r="A33" s="71" t="s">
        <v>131</v>
      </c>
      <c r="B33" s="86"/>
      <c r="C33" s="109">
        <v>0.253</v>
      </c>
      <c r="D33" s="75"/>
      <c r="E33" s="75"/>
      <c r="F33" s="75"/>
      <c r="G33" s="75"/>
      <c r="H33" s="72" t="s">
        <v>23</v>
      </c>
    </row>
    <row r="34" spans="1:12" ht="28.8" x14ac:dyDescent="0.3">
      <c r="A34" s="71" t="s">
        <v>15</v>
      </c>
      <c r="B34" s="86"/>
      <c r="C34" s="110">
        <v>0.16600000000000001</v>
      </c>
      <c r="D34" s="75"/>
      <c r="E34" s="75"/>
      <c r="F34" s="75"/>
      <c r="G34" s="75"/>
      <c r="H34" s="72" t="s">
        <v>23</v>
      </c>
    </row>
    <row r="35" spans="1:12" x14ac:dyDescent="0.3">
      <c r="A35" s="94" t="s">
        <v>180</v>
      </c>
      <c r="B35" s="85"/>
      <c r="C35" s="95">
        <v>2.1338064047163861E-3</v>
      </c>
      <c r="D35" s="74">
        <v>1.6816029685289403E-3</v>
      </c>
      <c r="E35" s="93">
        <v>2.6396553670810863E-3</v>
      </c>
      <c r="F35" s="75"/>
      <c r="G35" s="75"/>
      <c r="H35" s="72" t="s">
        <v>150</v>
      </c>
      <c r="I35" s="72" t="s">
        <v>151</v>
      </c>
      <c r="J35" s="72" t="s">
        <v>152</v>
      </c>
    </row>
    <row r="36" spans="1:12" ht="28.8" x14ac:dyDescent="0.3">
      <c r="A36" s="94" t="s">
        <v>181</v>
      </c>
      <c r="B36" s="85"/>
      <c r="C36" s="96">
        <v>3</v>
      </c>
      <c r="D36" s="79">
        <v>2</v>
      </c>
      <c r="E36" s="79"/>
      <c r="F36" s="75"/>
      <c r="G36" s="75"/>
      <c r="H36" s="102" t="s">
        <v>194</v>
      </c>
      <c r="I36" s="75" t="s">
        <v>172</v>
      </c>
      <c r="J36" s="75"/>
    </row>
    <row r="37" spans="1:12" x14ac:dyDescent="0.3">
      <c r="A37" s="70"/>
      <c r="B37" s="85"/>
      <c r="C37" s="75"/>
      <c r="D37" s="75"/>
      <c r="E37" s="75"/>
      <c r="F37" s="75"/>
      <c r="G37" s="75"/>
    </row>
    <row r="38" spans="1:12" x14ac:dyDescent="0.3">
      <c r="A38" s="73" t="s">
        <v>14</v>
      </c>
      <c r="B38" s="103"/>
      <c r="C38" s="75"/>
      <c r="D38" s="75"/>
      <c r="E38" s="75"/>
      <c r="F38" s="75"/>
      <c r="G38" s="75"/>
    </row>
    <row r="39" spans="1:12" x14ac:dyDescent="0.3">
      <c r="A39" s="71" t="s">
        <v>85</v>
      </c>
      <c r="B39" s="86"/>
      <c r="C39" s="75">
        <v>4.7</v>
      </c>
      <c r="D39" s="75"/>
      <c r="E39" s="75"/>
      <c r="F39" s="75"/>
      <c r="G39" s="75"/>
      <c r="H39" s="111" t="s">
        <v>84</v>
      </c>
    </row>
    <row r="40" spans="1:12" x14ac:dyDescent="0.3">
      <c r="A40" s="71" t="s">
        <v>86</v>
      </c>
      <c r="B40" s="86"/>
      <c r="C40" s="79">
        <f>C58</f>
        <v>285.92228810603416</v>
      </c>
      <c r="D40" s="75"/>
      <c r="E40" s="75"/>
      <c r="F40" s="75"/>
      <c r="G40" s="102"/>
      <c r="H40" s="72" t="s">
        <v>132</v>
      </c>
    </row>
    <row r="41" spans="1:12" x14ac:dyDescent="0.3">
      <c r="A41" s="71" t="s">
        <v>17</v>
      </c>
      <c r="B41" s="86"/>
      <c r="C41" s="75">
        <v>1000</v>
      </c>
      <c r="D41" s="75"/>
      <c r="E41" s="75"/>
      <c r="F41" s="75"/>
      <c r="G41" s="75"/>
      <c r="H41" s="111" t="s">
        <v>84</v>
      </c>
    </row>
    <row r="42" spans="1:12" x14ac:dyDescent="0.3">
      <c r="A42" s="71" t="s">
        <v>18</v>
      </c>
      <c r="B42" s="86"/>
      <c r="C42" s="79">
        <v>288</v>
      </c>
      <c r="D42" s="75"/>
      <c r="E42" s="75"/>
      <c r="F42" s="75"/>
      <c r="G42" s="75"/>
      <c r="H42" s="111" t="s">
        <v>84</v>
      </c>
    </row>
    <row r="43" spans="1:12" x14ac:dyDescent="0.3">
      <c r="B43" s="86"/>
      <c r="C43" s="79"/>
      <c r="D43" s="75"/>
      <c r="E43" s="75"/>
      <c r="F43" s="75"/>
      <c r="G43" s="75"/>
    </row>
    <row r="44" spans="1:12" x14ac:dyDescent="0.3">
      <c r="A44" s="73" t="s">
        <v>43</v>
      </c>
      <c r="B44" s="103"/>
      <c r="C44" s="75"/>
      <c r="D44" s="75"/>
      <c r="E44" s="75"/>
      <c r="F44" s="75"/>
      <c r="G44" s="75"/>
    </row>
    <row r="45" spans="1:12" ht="28.8" x14ac:dyDescent="0.3">
      <c r="A45" s="91" t="s">
        <v>87</v>
      </c>
      <c r="B45" s="86"/>
      <c r="C45" s="92">
        <v>3400.6838574631729</v>
      </c>
      <c r="D45" s="75"/>
      <c r="E45" s="75"/>
      <c r="F45" s="75"/>
      <c r="G45" s="75"/>
      <c r="H45" s="311" t="s">
        <v>147</v>
      </c>
      <c r="I45" s="311"/>
      <c r="J45" s="311"/>
      <c r="K45" s="311"/>
      <c r="L45" s="311"/>
    </row>
    <row r="46" spans="1:12" ht="28.8" x14ac:dyDescent="0.3">
      <c r="A46" s="91" t="s">
        <v>88</v>
      </c>
      <c r="B46" s="86"/>
      <c r="C46" s="92">
        <v>3.1922197217690758</v>
      </c>
      <c r="D46" s="75"/>
      <c r="E46" s="75"/>
      <c r="F46" s="75"/>
      <c r="G46" s="75"/>
      <c r="H46" s="311"/>
      <c r="I46" s="311"/>
      <c r="J46" s="311"/>
      <c r="K46" s="311"/>
      <c r="L46" s="311"/>
    </row>
    <row r="47" spans="1:12" ht="43.2" x14ac:dyDescent="0.3">
      <c r="A47" s="91" t="s">
        <v>89</v>
      </c>
      <c r="B47" s="86"/>
      <c r="C47" s="81">
        <f>C45/C46</f>
        <v>1065.3038179898749</v>
      </c>
      <c r="D47" s="75"/>
      <c r="E47" s="75"/>
      <c r="F47" s="75"/>
      <c r="G47" s="75"/>
      <c r="H47" s="311"/>
      <c r="I47" s="311"/>
      <c r="J47" s="311"/>
      <c r="K47" s="311"/>
      <c r="L47" s="311"/>
    </row>
    <row r="48" spans="1:12" x14ac:dyDescent="0.3">
      <c r="B48" s="86"/>
      <c r="C48" s="75"/>
      <c r="D48" s="75"/>
      <c r="E48" s="75"/>
      <c r="F48" s="75"/>
      <c r="G48" s="75"/>
    </row>
    <row r="49" spans="1:15" x14ac:dyDescent="0.3">
      <c r="A49" s="73" t="s">
        <v>90</v>
      </c>
      <c r="B49" s="103"/>
      <c r="C49" s="89"/>
      <c r="E49" s="75"/>
      <c r="F49" s="75"/>
      <c r="G49" s="75"/>
      <c r="H49" s="102"/>
    </row>
    <row r="50" spans="1:15" x14ac:dyDescent="0.3">
      <c r="A50" s="71" t="s">
        <v>92</v>
      </c>
      <c r="B50" s="86"/>
      <c r="C50" s="75">
        <v>1085</v>
      </c>
      <c r="D50" s="75"/>
      <c r="E50" s="75"/>
      <c r="F50" s="75"/>
      <c r="G50" s="75"/>
      <c r="H50" s="312" t="s">
        <v>91</v>
      </c>
      <c r="I50" s="312"/>
      <c r="J50" s="312"/>
      <c r="K50" s="312"/>
      <c r="L50" s="312"/>
      <c r="M50" s="312"/>
      <c r="N50" s="312"/>
      <c r="O50" s="312"/>
    </row>
    <row r="51" spans="1:15" x14ac:dyDescent="0.3">
      <c r="A51" s="71" t="s">
        <v>93</v>
      </c>
      <c r="B51" s="86"/>
      <c r="C51" s="75">
        <v>287</v>
      </c>
      <c r="D51" s="75"/>
      <c r="E51" s="75"/>
      <c r="F51" s="75"/>
      <c r="G51" s="75"/>
      <c r="H51" s="312"/>
      <c r="I51" s="312"/>
      <c r="J51" s="312"/>
      <c r="K51" s="312"/>
      <c r="L51" s="312"/>
      <c r="M51" s="312"/>
      <c r="N51" s="312"/>
      <c r="O51" s="312"/>
    </row>
    <row r="52" spans="1:15" x14ac:dyDescent="0.3">
      <c r="A52" s="71" t="s">
        <v>94</v>
      </c>
      <c r="B52" s="86"/>
      <c r="C52" s="75">
        <f>1525/C50</f>
        <v>1.4055299539170507</v>
      </c>
      <c r="D52" s="75" t="s">
        <v>133</v>
      </c>
      <c r="E52" s="75"/>
      <c r="F52" s="75"/>
      <c r="G52" s="75"/>
      <c r="H52" s="312"/>
      <c r="I52" s="312"/>
      <c r="J52" s="312"/>
      <c r="K52" s="312"/>
      <c r="L52" s="312"/>
      <c r="M52" s="312"/>
      <c r="N52" s="312"/>
      <c r="O52" s="312"/>
    </row>
    <row r="53" spans="1:15" x14ac:dyDescent="0.3">
      <c r="A53" s="71" t="s">
        <v>95</v>
      </c>
      <c r="B53" s="86"/>
      <c r="C53" s="75">
        <v>137</v>
      </c>
      <c r="D53" s="75"/>
      <c r="E53" s="75"/>
      <c r="F53" s="75"/>
      <c r="G53" s="75"/>
      <c r="H53" s="312"/>
      <c r="I53" s="312"/>
      <c r="J53" s="312"/>
      <c r="K53" s="312"/>
      <c r="L53" s="312"/>
      <c r="M53" s="312"/>
      <c r="N53" s="312"/>
      <c r="O53" s="312"/>
    </row>
    <row r="54" spans="1:15" x14ac:dyDescent="0.3">
      <c r="A54" s="71" t="s">
        <v>96</v>
      </c>
      <c r="B54" s="86"/>
      <c r="C54" s="75">
        <v>348</v>
      </c>
      <c r="D54" s="75"/>
      <c r="E54" s="75"/>
      <c r="F54" s="75"/>
      <c r="G54" s="75"/>
      <c r="H54" s="312"/>
      <c r="I54" s="312"/>
      <c r="J54" s="312"/>
      <c r="K54" s="312"/>
      <c r="L54" s="312"/>
      <c r="M54" s="312"/>
      <c r="N54" s="312"/>
      <c r="O54" s="312"/>
    </row>
    <row r="55" spans="1:15" x14ac:dyDescent="0.3">
      <c r="A55" s="124" t="s">
        <v>134</v>
      </c>
      <c r="B55" s="86"/>
      <c r="C55" s="75">
        <v>157.4</v>
      </c>
      <c r="D55" s="75"/>
      <c r="E55" s="75"/>
      <c r="F55" s="75"/>
      <c r="G55" s="75"/>
      <c r="H55" s="312"/>
      <c r="I55" s="312"/>
      <c r="J55" s="312"/>
      <c r="K55" s="312"/>
      <c r="L55" s="312"/>
      <c r="M55" s="312"/>
      <c r="N55" s="312"/>
      <c r="O55" s="312"/>
    </row>
    <row r="56" spans="1:15" x14ac:dyDescent="0.3">
      <c r="A56" s="122" t="s">
        <v>135</v>
      </c>
      <c r="B56" s="86"/>
      <c r="C56" s="75">
        <f>C55/C52</f>
        <v>111.98622950819673</v>
      </c>
      <c r="D56" s="75"/>
      <c r="E56" s="75"/>
      <c r="F56" s="75"/>
      <c r="G56" s="75"/>
      <c r="H56" s="312"/>
      <c r="I56" s="312"/>
      <c r="J56" s="312"/>
      <c r="K56" s="312"/>
      <c r="L56" s="312"/>
      <c r="M56" s="312"/>
      <c r="N56" s="312"/>
      <c r="O56" s="312"/>
    </row>
    <row r="57" spans="1:15" x14ac:dyDescent="0.3">
      <c r="A57" s="122" t="s">
        <v>100</v>
      </c>
      <c r="B57" s="86"/>
      <c r="C57" s="75">
        <f>C56/C39</f>
        <v>23.826857342169514</v>
      </c>
      <c r="D57" s="75"/>
      <c r="E57" s="75"/>
      <c r="F57" s="75"/>
      <c r="G57" s="75"/>
      <c r="H57" s="312"/>
      <c r="I57" s="312"/>
      <c r="J57" s="312"/>
      <c r="K57" s="312"/>
      <c r="L57" s="312"/>
      <c r="M57" s="312"/>
      <c r="N57" s="312"/>
      <c r="O57" s="312"/>
    </row>
    <row r="58" spans="1:15" x14ac:dyDescent="0.3">
      <c r="A58" s="122" t="s">
        <v>101</v>
      </c>
      <c r="B58" s="86"/>
      <c r="C58" s="75">
        <f>C57*12</f>
        <v>285.92228810603416</v>
      </c>
      <c r="D58" s="75"/>
      <c r="E58" s="75"/>
      <c r="F58" s="75"/>
      <c r="G58" s="75"/>
      <c r="H58" s="312"/>
      <c r="I58" s="312"/>
      <c r="J58" s="312"/>
      <c r="K58" s="312"/>
      <c r="L58" s="312"/>
      <c r="M58" s="312"/>
      <c r="N58" s="312"/>
      <c r="O58" s="312"/>
    </row>
    <row r="59" spans="1:15" x14ac:dyDescent="0.3">
      <c r="A59" s="71" t="s">
        <v>97</v>
      </c>
      <c r="B59" s="86"/>
      <c r="C59" s="75">
        <f>(C53*C50+C54*C51)/SUM(C53:C54)</f>
        <v>512.41443298969068</v>
      </c>
      <c r="D59" s="75"/>
      <c r="E59" s="75"/>
      <c r="F59" s="75"/>
      <c r="G59" s="75"/>
      <c r="H59" s="312"/>
      <c r="I59" s="312"/>
      <c r="J59" s="312"/>
      <c r="K59" s="312"/>
      <c r="L59" s="312"/>
      <c r="M59" s="312"/>
      <c r="N59" s="312"/>
      <c r="O59" s="312"/>
    </row>
    <row r="60" spans="1:15" x14ac:dyDescent="0.3">
      <c r="A60" s="71" t="s">
        <v>98</v>
      </c>
      <c r="B60" s="86"/>
      <c r="C60" s="75">
        <f>C59*C52</f>
        <v>720.21383438643159</v>
      </c>
      <c r="D60" s="75"/>
      <c r="E60" s="75"/>
      <c r="F60" s="75"/>
      <c r="G60" s="75"/>
      <c r="H60" s="312"/>
      <c r="I60" s="312"/>
      <c r="J60" s="312"/>
      <c r="K60" s="312"/>
      <c r="L60" s="312"/>
      <c r="M60" s="312"/>
      <c r="N60" s="312"/>
      <c r="O60" s="312"/>
    </row>
    <row r="61" spans="1:15" x14ac:dyDescent="0.3">
      <c r="B61" s="86"/>
      <c r="C61" s="75"/>
      <c r="D61" s="75"/>
      <c r="E61" s="75"/>
      <c r="F61" s="75"/>
      <c r="G61" s="75"/>
    </row>
    <row r="62" spans="1:15" x14ac:dyDescent="0.3">
      <c r="A62" s="71" t="s">
        <v>186</v>
      </c>
      <c r="B62" s="86"/>
      <c r="C62" s="75">
        <v>278.52</v>
      </c>
      <c r="D62" s="75"/>
      <c r="E62" s="75"/>
      <c r="F62" s="75"/>
      <c r="G62" s="102"/>
      <c r="H62" s="307" t="s">
        <v>188</v>
      </c>
      <c r="I62" s="308"/>
      <c r="J62" s="308"/>
      <c r="K62" s="308"/>
      <c r="L62" s="308"/>
      <c r="M62" s="308"/>
      <c r="N62" s="308"/>
      <c r="O62" s="308"/>
    </row>
    <row r="63" spans="1:15" x14ac:dyDescent="0.3">
      <c r="A63" s="122" t="s">
        <v>187</v>
      </c>
      <c r="B63" s="86"/>
      <c r="C63" s="75">
        <v>36.18</v>
      </c>
      <c r="D63" s="75"/>
      <c r="E63" s="75"/>
      <c r="F63" s="75"/>
      <c r="G63" s="75"/>
      <c r="H63" s="308"/>
      <c r="I63" s="308"/>
      <c r="J63" s="308"/>
      <c r="K63" s="308"/>
      <c r="L63" s="308"/>
      <c r="M63" s="308"/>
      <c r="N63" s="308"/>
      <c r="O63" s="308"/>
    </row>
    <row r="64" spans="1:15" x14ac:dyDescent="0.3">
      <c r="A64" s="122"/>
      <c r="B64" s="86"/>
      <c r="C64" s="75"/>
      <c r="D64" s="75"/>
      <c r="E64" s="75"/>
      <c r="F64" s="75"/>
      <c r="G64" s="75"/>
      <c r="H64" s="123"/>
      <c r="I64" s="123"/>
      <c r="J64" s="123"/>
      <c r="K64" s="123"/>
      <c r="L64" s="123"/>
      <c r="M64" s="123"/>
      <c r="N64" s="123"/>
      <c r="O64" s="123"/>
    </row>
    <row r="65" spans="1:15" x14ac:dyDescent="0.3">
      <c r="A65" s="71" t="s">
        <v>99</v>
      </c>
      <c r="B65" s="86"/>
      <c r="C65" s="75">
        <v>564</v>
      </c>
      <c r="D65" s="75"/>
      <c r="E65" s="75"/>
      <c r="F65" s="75"/>
      <c r="G65" s="75"/>
      <c r="H65" s="308" t="s">
        <v>189</v>
      </c>
      <c r="I65" s="308"/>
      <c r="J65" s="308"/>
      <c r="K65" s="308"/>
      <c r="L65" s="308"/>
      <c r="M65" s="308"/>
      <c r="N65" s="308"/>
      <c r="O65" s="308"/>
    </row>
    <row r="66" spans="1:15" ht="28.8" x14ac:dyDescent="0.3">
      <c r="A66" s="71" t="s">
        <v>234</v>
      </c>
      <c r="B66" s="86"/>
      <c r="C66" s="75">
        <v>107</v>
      </c>
      <c r="D66" s="75"/>
      <c r="E66" s="75"/>
      <c r="F66" s="75"/>
      <c r="G66" s="75"/>
      <c r="H66" s="308"/>
      <c r="I66" s="308"/>
      <c r="J66" s="308"/>
      <c r="K66" s="308"/>
      <c r="L66" s="308"/>
      <c r="M66" s="308"/>
      <c r="N66" s="308"/>
      <c r="O66" s="308"/>
    </row>
    <row r="67" spans="1:15" x14ac:dyDescent="0.3">
      <c r="A67" s="71" t="s">
        <v>193</v>
      </c>
      <c r="B67" s="86"/>
      <c r="C67" s="82">
        <v>0.23</v>
      </c>
      <c r="D67" s="75"/>
      <c r="E67" s="75"/>
      <c r="F67" s="75"/>
      <c r="G67" s="75"/>
      <c r="H67" s="308"/>
      <c r="I67" s="308"/>
      <c r="J67" s="308"/>
      <c r="K67" s="308"/>
      <c r="L67" s="308"/>
      <c r="M67" s="308"/>
      <c r="N67" s="308"/>
      <c r="O67" s="308"/>
    </row>
    <row r="68" spans="1:15" x14ac:dyDescent="0.3">
      <c r="B68" s="86"/>
      <c r="C68" s="82"/>
      <c r="D68" s="75"/>
      <c r="E68" s="75"/>
      <c r="F68" s="75"/>
      <c r="G68" s="75"/>
    </row>
    <row r="69" spans="1:15" ht="28.8" x14ac:dyDescent="0.3">
      <c r="A69" s="71" t="s">
        <v>190</v>
      </c>
      <c r="B69" s="86"/>
      <c r="C69" s="74">
        <f>RATE(20,-C66,C65)</f>
        <v>0.18315022118846105</v>
      </c>
      <c r="D69" s="82"/>
      <c r="E69" s="75"/>
      <c r="F69" s="75"/>
      <c r="G69" s="75"/>
      <c r="H69" s="72" t="s">
        <v>192</v>
      </c>
    </row>
    <row r="70" spans="1:15" x14ac:dyDescent="0.3">
      <c r="A70" s="71" t="s">
        <v>191</v>
      </c>
      <c r="B70" s="86"/>
      <c r="C70" s="74">
        <f>C66/C65</f>
        <v>0.18971631205673758</v>
      </c>
      <c r="D70" s="75"/>
      <c r="E70" s="75"/>
      <c r="F70" s="75"/>
      <c r="G70" s="75"/>
      <c r="H70" s="72" t="s">
        <v>192</v>
      </c>
    </row>
    <row r="71" spans="1:15" x14ac:dyDescent="0.3">
      <c r="B71" s="86"/>
      <c r="C71" s="82"/>
      <c r="D71" s="75"/>
      <c r="E71" s="75"/>
      <c r="F71" s="75"/>
      <c r="G71" s="75"/>
    </row>
    <row r="72" spans="1:15" ht="28.8" x14ac:dyDescent="0.3">
      <c r="A72" s="73" t="s">
        <v>136</v>
      </c>
      <c r="B72" s="86"/>
      <c r="C72" s="74" t="s">
        <v>102</v>
      </c>
      <c r="D72" s="74" t="s">
        <v>103</v>
      </c>
      <c r="E72" s="75"/>
      <c r="F72" s="75"/>
      <c r="G72" s="89"/>
      <c r="H72" s="89" t="s">
        <v>137</v>
      </c>
      <c r="I72" s="102" t="s">
        <v>104</v>
      </c>
    </row>
    <row r="73" spans="1:15" x14ac:dyDescent="0.3">
      <c r="A73" s="83" t="s">
        <v>106</v>
      </c>
      <c r="B73" s="86"/>
      <c r="C73" s="74">
        <v>0.35</v>
      </c>
      <c r="D73" s="74">
        <v>0.73799999999999999</v>
      </c>
      <c r="E73" s="75"/>
      <c r="F73" s="75"/>
      <c r="G73" s="89"/>
      <c r="H73" s="89" t="s">
        <v>138</v>
      </c>
      <c r="I73" s="102" t="s">
        <v>105</v>
      </c>
    </row>
    <row r="74" spans="1:15" x14ac:dyDescent="0.3">
      <c r="A74" s="83" t="s">
        <v>107</v>
      </c>
      <c r="B74" s="86"/>
      <c r="C74" s="74">
        <f>6%*12/2</f>
        <v>0.36</v>
      </c>
      <c r="D74" s="74">
        <f>12%*12/2</f>
        <v>0.72</v>
      </c>
      <c r="E74" s="75"/>
      <c r="F74" s="75"/>
      <c r="G74" s="75"/>
      <c r="H74" s="72" t="s">
        <v>140</v>
      </c>
    </row>
    <row r="75" spans="1:15" x14ac:dyDescent="0.3">
      <c r="A75" s="83" t="s">
        <v>108</v>
      </c>
      <c r="B75" s="86"/>
      <c r="C75" s="74">
        <v>0</v>
      </c>
      <c r="D75" s="74">
        <v>0</v>
      </c>
      <c r="E75" s="75"/>
      <c r="F75" s="75"/>
      <c r="G75" s="75"/>
      <c r="H75" s="72" t="s">
        <v>109</v>
      </c>
    </row>
    <row r="76" spans="1:15" x14ac:dyDescent="0.3">
      <c r="A76" s="83" t="s">
        <v>110</v>
      </c>
      <c r="B76" s="86"/>
      <c r="C76" s="74">
        <f>28.8%*12</f>
        <v>3.4560000000000004</v>
      </c>
      <c r="D76" s="74">
        <f>45.6%*12</f>
        <v>5.4720000000000004</v>
      </c>
      <c r="E76" s="75"/>
      <c r="F76" s="75"/>
      <c r="G76" s="75"/>
      <c r="H76" s="72" t="s">
        <v>141</v>
      </c>
    </row>
    <row r="77" spans="1:15" x14ac:dyDescent="0.3">
      <c r="A77" s="83" t="s">
        <v>111</v>
      </c>
      <c r="B77" s="86"/>
      <c r="C77" s="74">
        <v>0.3</v>
      </c>
      <c r="D77" s="74">
        <v>0.49</v>
      </c>
      <c r="E77" s="75"/>
      <c r="F77" s="75"/>
      <c r="G77" s="75"/>
    </row>
    <row r="78" spans="1:15" x14ac:dyDescent="0.3">
      <c r="A78" s="83" t="s">
        <v>112</v>
      </c>
      <c r="B78" s="86"/>
      <c r="C78" s="74"/>
      <c r="D78" s="74">
        <v>0.35899999999999999</v>
      </c>
      <c r="E78" s="75"/>
      <c r="F78" s="75"/>
      <c r="G78" s="75"/>
    </row>
    <row r="79" spans="1:15" x14ac:dyDescent="0.3">
      <c r="B79" s="86"/>
      <c r="C79" s="74"/>
      <c r="D79" s="74"/>
      <c r="E79" s="75"/>
      <c r="F79" s="75"/>
      <c r="G79" s="75"/>
    </row>
    <row r="80" spans="1:15" x14ac:dyDescent="0.3">
      <c r="A80" s="83" t="s">
        <v>113</v>
      </c>
      <c r="B80" s="86"/>
      <c r="C80" s="74">
        <f>(C73+C74+C77)/3</f>
        <v>0.33666666666666667</v>
      </c>
      <c r="D80" s="74">
        <f>(D73+D74+D77+D78)/4</f>
        <v>0.57674999999999998</v>
      </c>
      <c r="E80" s="75"/>
      <c r="F80" s="74"/>
      <c r="G80" s="75"/>
      <c r="H80" s="72" t="s">
        <v>139</v>
      </c>
    </row>
  </sheetData>
  <mergeCells count="6">
    <mergeCell ref="H62:O63"/>
    <mergeCell ref="H65:O67"/>
    <mergeCell ref="C1:G1"/>
    <mergeCell ref="H1:L1"/>
    <mergeCell ref="H45:L47"/>
    <mergeCell ref="H50:O60"/>
  </mergeCells>
  <hyperlinks>
    <hyperlink ref="H10" r:id="rId1" location="Externalvalidity" display="Adjusting based on prevalence of any moderate-heavy helminth infection from MK 2004 using an odds-ratio form; see http://www.givewell.org/international/technical/programs/deworming/reanalysis#Externalvalidity"/>
    <hyperlink ref="J10" r:id="rId2" location="Externalvalidity" display="Adjusting based on prevalence of moderate-heavy schistosomiasis infections from MK 2004 using an odds-ratio form; see http://www.givewell.org/international/technical/programs/deworming/reanalysis#Externalvalidity"/>
    <hyperlink ref="I12" r:id="rId3" display="Lower end of Ioannidis's theoretical replicability (Table 4 in http://www.plosmedicine.org/article/info:doi/10.1371/journal.pmed.0020124)"/>
    <hyperlink ref="H23" r:id="rId4" location="Whatdoyougetforyourdollar"/>
    <hyperlink ref="K16" r:id="rId5" display="http://www.givewell.org/node/2203"/>
    <hyperlink ref="I72" r:id="rId6" location="Whatreturnoninvestmentdocashtransferrecipientsearn"/>
    <hyperlink ref="I73" r:id="rId7" location="Moredetailontwostudiesoflargeunconditionaltransfers"/>
    <hyperlink ref="H39" r:id="rId8"/>
    <hyperlink ref="H36" r:id="rId9" display="http://blog.givewell.org/2013/01/23/guest-post-from-david-barry-about-deworming-cost-effectiveness/"/>
    <hyperlink ref="J12" r:id="rId10" display="Lower end of Ioannidis's theoretical replicability (Table 4 in http://www.plosmedicine.org/article/info:doi/10.1371/journal.pmed.0020124)"/>
    <hyperlink ref="H50" r:id="rId11"/>
    <hyperlink ref="H62" r:id="rId12"/>
    <hyperlink ref="M4" r:id="rId13" location="Whatreturnoninvestmentdocashtransferrecipientsearn"/>
    <hyperlink ref="M16" r:id="rId14" location="Updatetocostpertreatment" display="http://www.givewell.org/international/top-charities/schistosomiasis-control-initiative/updates/October-2013 - Updatetocostpertreatment"/>
    <hyperlink ref="M25" r:id="rId15" location="WhatproportionofchildrenareinfectedWhatistheintensityoftheseinfections" display="http://www.givewell.org/content/working-review-deworm-world-initiative - WhatproportionofchildrenareinfectedWhatistheintensityoftheseinfections"/>
    <hyperlink ref="H27" r:id="rId16" location="HowleveragedareDtWIcontributions" display="http://www.givewell.org/content/working-review-deworm-world-initiative - HowleveragedareDtWIcontributions"/>
  </hyperlinks>
  <pageMargins left="0.7" right="0.7" top="0.75" bottom="0.75" header="0.3" footer="0.3"/>
  <pageSetup orientation="portrait" r:id="rId17"/>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zoomScale="98" workbookViewId="0">
      <selection activeCell="C9" sqref="C9"/>
    </sheetView>
  </sheetViews>
  <sheetFormatPr defaultColWidth="8.77734375" defaultRowHeight="14.4" x14ac:dyDescent="0.3"/>
  <cols>
    <col min="2" max="2" width="55" bestFit="1" customWidth="1"/>
  </cols>
  <sheetData>
    <row r="2" spans="2:4" x14ac:dyDescent="0.3">
      <c r="C2" s="195" t="s">
        <v>247</v>
      </c>
    </row>
    <row r="3" spans="2:4" x14ac:dyDescent="0.3">
      <c r="B3" t="s">
        <v>216</v>
      </c>
      <c r="C3" s="68" t="s">
        <v>116</v>
      </c>
    </row>
    <row r="4" spans="2:4" x14ac:dyDescent="0.3">
      <c r="B4" t="s">
        <v>117</v>
      </c>
      <c r="C4" s="68" t="s">
        <v>70</v>
      </c>
    </row>
    <row r="5" spans="2:4" x14ac:dyDescent="0.3">
      <c r="B5" t="s">
        <v>123</v>
      </c>
      <c r="C5" s="68" t="s">
        <v>122</v>
      </c>
    </row>
    <row r="6" spans="2:4" x14ac:dyDescent="0.3">
      <c r="B6" t="s">
        <v>125</v>
      </c>
      <c r="C6" t="s">
        <v>241</v>
      </c>
    </row>
    <row r="7" spans="2:4" x14ac:dyDescent="0.3">
      <c r="B7" t="s">
        <v>148</v>
      </c>
      <c r="C7" s="68" t="s">
        <v>253</v>
      </c>
    </row>
    <row r="8" spans="2:4" x14ac:dyDescent="0.3">
      <c r="B8" t="s">
        <v>165</v>
      </c>
      <c r="C8" s="68" t="s">
        <v>254</v>
      </c>
      <c r="D8" t="s">
        <v>244</v>
      </c>
    </row>
    <row r="9" spans="2:4" x14ac:dyDescent="0.3">
      <c r="B9" t="s">
        <v>149</v>
      </c>
      <c r="C9" s="68" t="s">
        <v>153</v>
      </c>
    </row>
    <row r="10" spans="2:4" x14ac:dyDescent="0.3">
      <c r="B10" t="s">
        <v>243</v>
      </c>
      <c r="C10" t="s">
        <v>241</v>
      </c>
    </row>
    <row r="11" spans="2:4" x14ac:dyDescent="0.3">
      <c r="B11" t="s">
        <v>242</v>
      </c>
      <c r="C11" t="s">
        <v>241</v>
      </c>
    </row>
    <row r="12" spans="2:4" x14ac:dyDescent="0.3">
      <c r="B12" t="s">
        <v>215</v>
      </c>
      <c r="C12" s="68" t="s">
        <v>217</v>
      </c>
    </row>
    <row r="13" spans="2:4" x14ac:dyDescent="0.3">
      <c r="B13" t="s">
        <v>246</v>
      </c>
      <c r="C13" t="s">
        <v>241</v>
      </c>
    </row>
    <row r="14" spans="2:4" x14ac:dyDescent="0.3">
      <c r="B14" s="128"/>
    </row>
  </sheetData>
  <hyperlinks>
    <hyperlink ref="C3" r:id="rId1" display="http://www.givewell.org/files/DWDA 2009/Interventions/Deworming/MK Reanalysis/KLPS-Labor_2012-08-05.pdf"/>
    <hyperlink ref="C4" r:id="rId2" display="http://www.givewell.org/files/DWDA 2009/Interventions/Deworming/Miguel Kremer Worms - Identifying Impacts on Education and Health in the Presence of Treatment Externalities.pdf"/>
    <hyperlink ref="C5" r:id="rId3"/>
    <hyperlink ref="C9" r:id="rId4"/>
    <hyperlink ref="C12" r:id="rId5" display="http://www.givewell.org/files/DWDA 2009/Interventions/Global Burden of Disease and Risk Factors.pdf"/>
    <hyperlink ref="C7" r:id="rId6" display="http://www.givewell.org/files/DWDA 2009/Interventions/Nets/Cost-effectiveness analysis for LLIN distribution updated for 2013.xls"/>
    <hyperlink ref="C8" r:id="rId7" display="http://www.givewell.org/files/DWDA 2009/Interventions/Nets/GiveWell net cost estimates 2013.xls"/>
  </hyperlinks>
  <pageMargins left="0.7" right="0.7" top="0.75" bottom="0.75" header="0.3" footer="0.3"/>
  <pageSetup orientation="portrait" r:id="rId8"/>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6"/>
  <sheetViews>
    <sheetView zoomScaleNormal="100" zoomScalePageLayoutView="145" workbookViewId="0">
      <selection activeCell="J17" sqref="J17"/>
    </sheetView>
  </sheetViews>
  <sheetFormatPr defaultColWidth="8.77734375" defaultRowHeight="10.199999999999999" x14ac:dyDescent="0.2"/>
  <cols>
    <col min="1" max="1" width="1.44140625" style="1" customWidth="1"/>
    <col min="2" max="2" width="9.33203125" style="1" customWidth="1"/>
    <col min="3" max="3" width="14.44140625" style="1" customWidth="1"/>
    <col min="4" max="4" width="5.77734375" style="1" customWidth="1"/>
    <col min="5" max="5" width="1.77734375" style="1" customWidth="1"/>
    <col min="6" max="6" width="18" style="1" customWidth="1"/>
    <col min="7" max="7" width="9.6640625" style="1" customWidth="1"/>
    <col min="8" max="8" width="1.33203125" style="1" customWidth="1"/>
    <col min="9" max="9" width="16.33203125" style="1" customWidth="1"/>
    <col min="10" max="10" width="8.44140625" style="1" customWidth="1"/>
    <col min="11" max="11" width="1.44140625" style="1" customWidth="1"/>
    <col min="12" max="12" width="2.77734375" style="1" customWidth="1"/>
    <col min="13" max="13" width="2.6640625" style="1" customWidth="1"/>
    <col min="14" max="14" width="14.6640625" style="1" customWidth="1"/>
    <col min="15" max="15" width="30.77734375" style="1" customWidth="1"/>
    <col min="16" max="16" width="23.44140625" style="1" customWidth="1"/>
    <col min="17" max="17" width="1" style="1" customWidth="1"/>
    <col min="18" max="18" width="24.33203125" style="1" customWidth="1"/>
    <col min="19" max="19" width="10.6640625" style="1" customWidth="1"/>
    <col min="20" max="20" width="5.77734375" style="1" customWidth="1"/>
    <col min="21" max="21" width="13.6640625" style="1" customWidth="1"/>
    <col min="22" max="22" width="12.77734375" style="1" customWidth="1"/>
    <col min="23" max="16384" width="8.77734375" style="1"/>
  </cols>
  <sheetData>
    <row r="1" spans="1:50" ht="6" customHeight="1" thickBot="1" x14ac:dyDescent="0.5">
      <c r="A1" s="67"/>
      <c r="B1" s="17"/>
      <c r="C1" s="17"/>
      <c r="D1" s="17"/>
      <c r="E1" s="17"/>
      <c r="F1" s="17"/>
      <c r="G1" s="17"/>
      <c r="H1" s="17"/>
      <c r="I1" s="17"/>
      <c r="J1" s="17"/>
      <c r="K1" s="17"/>
      <c r="L1" s="17"/>
      <c r="M1" s="17"/>
      <c r="N1" s="17"/>
      <c r="O1" s="30"/>
      <c r="P1" s="17"/>
      <c r="Q1" s="17"/>
      <c r="R1" s="17"/>
      <c r="S1" s="17"/>
      <c r="T1" s="17"/>
      <c r="U1" s="17"/>
      <c r="V1" s="17"/>
      <c r="W1" s="17"/>
      <c r="X1" s="17"/>
      <c r="Y1" s="17"/>
      <c r="Z1" s="17"/>
      <c r="AA1" s="17"/>
      <c r="AB1" s="17"/>
      <c r="AC1" s="17"/>
      <c r="AD1" s="17"/>
      <c r="AE1" s="17"/>
      <c r="AF1" s="17"/>
      <c r="AG1" s="17"/>
      <c r="AH1" s="17"/>
      <c r="AI1" s="17"/>
      <c r="AJ1" s="17"/>
      <c r="AK1" s="17"/>
      <c r="AL1" s="17"/>
      <c r="AM1" s="17"/>
    </row>
    <row r="2" spans="1:50" ht="10.199999999999999" customHeight="1" x14ac:dyDescent="0.3">
      <c r="A2" s="115" t="s">
        <v>174</v>
      </c>
      <c r="B2" s="20"/>
      <c r="D2" s="20"/>
      <c r="E2" s="20"/>
      <c r="F2" s="20"/>
      <c r="G2" s="20"/>
      <c r="H2" s="20"/>
      <c r="I2" s="20"/>
      <c r="J2" s="17"/>
      <c r="K2" s="17"/>
      <c r="L2" s="17"/>
      <c r="M2" s="17"/>
      <c r="N2" s="17"/>
      <c r="O2" s="297" t="s">
        <v>55</v>
      </c>
      <c r="P2" s="298"/>
      <c r="Q2" s="298"/>
      <c r="R2" s="298"/>
      <c r="S2" s="298"/>
      <c r="T2" s="299"/>
      <c r="U2" s="17"/>
      <c r="V2" s="17"/>
      <c r="W2" s="17"/>
      <c r="X2" s="17"/>
      <c r="Y2" s="17"/>
      <c r="Z2" s="17"/>
      <c r="AA2" s="17"/>
      <c r="AB2" s="17"/>
      <c r="AC2" s="17"/>
      <c r="AD2" s="17"/>
      <c r="AE2" s="17"/>
      <c r="AF2" s="17"/>
      <c r="AG2" s="17"/>
      <c r="AH2" s="17"/>
      <c r="AI2" s="17"/>
      <c r="AJ2" s="17"/>
      <c r="AK2" s="17"/>
      <c r="AL2" s="17"/>
      <c r="AM2" s="17"/>
      <c r="AO2" t="s">
        <v>156</v>
      </c>
      <c r="AP2" t="s">
        <v>157</v>
      </c>
      <c r="AQ2" t="s">
        <v>158</v>
      </c>
      <c r="AR2" t="s">
        <v>159</v>
      </c>
      <c r="AS2" t="s">
        <v>160</v>
      </c>
      <c r="AT2" t="s">
        <v>161</v>
      </c>
      <c r="AU2" t="s">
        <v>162</v>
      </c>
      <c r="AV2" t="s">
        <v>198</v>
      </c>
      <c r="AW2" t="s">
        <v>164</v>
      </c>
    </row>
    <row r="3" spans="1:50" ht="10.199999999999999" customHeight="1" thickBot="1" x14ac:dyDescent="0.35">
      <c r="A3" s="17"/>
      <c r="B3" s="20"/>
      <c r="C3" s="20"/>
      <c r="D3" s="20"/>
      <c r="E3" s="20"/>
      <c r="F3" s="20"/>
      <c r="G3" s="20"/>
      <c r="H3" s="20"/>
      <c r="I3" s="20"/>
      <c r="J3" s="17"/>
      <c r="K3" s="17"/>
      <c r="L3" s="17"/>
      <c r="M3" s="17"/>
      <c r="N3" s="17"/>
      <c r="O3" s="300"/>
      <c r="P3" s="301"/>
      <c r="Q3" s="301"/>
      <c r="R3" s="301"/>
      <c r="S3" s="301"/>
      <c r="T3" s="302"/>
      <c r="U3" s="17"/>
      <c r="V3" s="17"/>
      <c r="W3" s="17"/>
      <c r="X3" s="17"/>
      <c r="Y3" s="17"/>
      <c r="Z3" s="17"/>
      <c r="AA3" s="17"/>
      <c r="AB3" s="17"/>
      <c r="AC3" s="17"/>
      <c r="AD3" s="17"/>
      <c r="AE3" s="17"/>
      <c r="AF3" s="17"/>
      <c r="AG3" s="17"/>
      <c r="AH3" s="17"/>
      <c r="AI3" s="17"/>
      <c r="AJ3" s="17"/>
      <c r="AK3" s="17"/>
      <c r="AL3" s="17"/>
      <c r="AM3" s="17"/>
      <c r="AO3"/>
      <c r="AP3"/>
      <c r="AQ3"/>
      <c r="AR3"/>
      <c r="AS3"/>
      <c r="AT3"/>
      <c r="AU3"/>
      <c r="AV3"/>
      <c r="AW3"/>
    </row>
    <row r="4" spans="1:50" ht="33.450000000000003" customHeight="1" x14ac:dyDescent="0.3">
      <c r="A4" s="17"/>
      <c r="B4" s="20"/>
      <c r="C4" s="20"/>
      <c r="D4" s="264" t="s">
        <v>57</v>
      </c>
      <c r="E4" s="265"/>
      <c r="F4" s="265"/>
      <c r="G4" s="303"/>
      <c r="H4" s="20"/>
      <c r="I4" s="17"/>
      <c r="J4" s="17"/>
      <c r="K4" s="90"/>
      <c r="L4" s="90"/>
      <c r="M4" s="90"/>
      <c r="N4" s="257" t="s">
        <v>59</v>
      </c>
      <c r="O4" s="206" t="s">
        <v>32</v>
      </c>
      <c r="P4" s="206" t="s">
        <v>33</v>
      </c>
      <c r="Q4" s="305" t="s">
        <v>34</v>
      </c>
      <c r="R4" s="305"/>
      <c r="S4" s="305" t="s">
        <v>35</v>
      </c>
      <c r="T4" s="306"/>
      <c r="U4" s="17"/>
      <c r="V4" s="17"/>
      <c r="W4" s="17"/>
      <c r="X4" s="17"/>
      <c r="Y4" s="17"/>
      <c r="Z4" s="17"/>
      <c r="AA4" s="17"/>
      <c r="AB4" s="17"/>
      <c r="AC4" s="17"/>
      <c r="AD4" s="17"/>
      <c r="AE4" s="17"/>
      <c r="AF4" s="17"/>
      <c r="AG4" s="17"/>
      <c r="AH4" s="17"/>
      <c r="AI4" s="17"/>
      <c r="AJ4" s="17"/>
      <c r="AK4" s="17"/>
      <c r="AL4" s="17"/>
      <c r="AM4" s="17"/>
      <c r="AO4">
        <v>0</v>
      </c>
      <c r="AP4" s="100">
        <f>N33</f>
        <v>288</v>
      </c>
      <c r="AQ4" s="100">
        <f>(1-$D$11)*AP4</f>
        <v>192.00000000000003</v>
      </c>
      <c r="AR4" s="100"/>
      <c r="AS4"/>
      <c r="AT4">
        <f>IF(ISNUMBER(AO5),SUM(AQ4:AR4),SUM(AQ4:AS4))</f>
        <v>192.00000000000003</v>
      </c>
      <c r="AU4" s="101">
        <f t="shared" ref="AU4:AU67" si="0">LN(AT4+$J$33)-LN($J$33)</f>
        <v>0.51373130305668191</v>
      </c>
      <c r="AV4">
        <f>IF(ISNUMBER(AO4),AU4/(1+$D$7)^AO4,0)</f>
        <v>0.51373130305668191</v>
      </c>
      <c r="AW4"/>
    </row>
    <row r="5" spans="1:50" ht="10.8" customHeight="1" thickBot="1" x14ac:dyDescent="0.35">
      <c r="A5" s="17"/>
      <c r="B5" s="17"/>
      <c r="C5" s="33"/>
      <c r="D5" s="268"/>
      <c r="E5" s="269"/>
      <c r="F5" s="269"/>
      <c r="G5" s="304"/>
      <c r="H5" s="33"/>
      <c r="I5" s="33"/>
      <c r="J5" s="17"/>
      <c r="K5" s="17"/>
      <c r="L5" s="17"/>
      <c r="M5" s="17"/>
      <c r="N5" s="259"/>
      <c r="O5" s="207">
        <f>D33/(1+D7)^10</f>
        <v>0.1553200531458121</v>
      </c>
      <c r="P5" s="207">
        <f>O5*(1-1/(1+D7)^G16)/(1-1/(1+D7))</f>
        <v>2.2985258299838089</v>
      </c>
      <c r="Q5" s="290">
        <f>P5*G7*G9*G18*G8/G33</f>
        <v>3.166433923463173E-2</v>
      </c>
      <c r="R5" s="290"/>
      <c r="S5" s="290">
        <f>G14*G11</f>
        <v>4.2676128094327722E-3</v>
      </c>
      <c r="T5" s="291"/>
      <c r="U5" s="17"/>
      <c r="V5" s="17"/>
      <c r="W5" s="17"/>
      <c r="X5" s="17"/>
      <c r="Y5" s="17"/>
      <c r="Z5" s="17"/>
      <c r="AA5" s="17"/>
      <c r="AB5" s="17"/>
      <c r="AC5" s="17"/>
      <c r="AD5" s="17"/>
      <c r="AE5" s="17"/>
      <c r="AF5" s="17"/>
      <c r="AG5" s="17"/>
      <c r="AH5" s="17"/>
      <c r="AI5" s="17"/>
      <c r="AJ5" s="17"/>
      <c r="AK5" s="17"/>
      <c r="AL5" s="17"/>
      <c r="AM5" s="17"/>
      <c r="AO5">
        <f t="shared" ref="AO5:AO68" si="1">IF(AO4&lt;$D$14,AO4+1,"")</f>
        <v>1</v>
      </c>
      <c r="AP5" s="100">
        <f>AP4-AQ4</f>
        <v>95.999999999999972</v>
      </c>
      <c r="AQ5" s="100"/>
      <c r="AR5" s="100">
        <f t="shared" ref="AR5:AR68" si="2">$D$10*AP5</f>
        <v>9.5999999999999979</v>
      </c>
      <c r="AS5" s="100">
        <f>AP5</f>
        <v>95.999999999999972</v>
      </c>
      <c r="AT5">
        <f t="shared" ref="AT5:AT14" si="3">IF(ISNUMBER(AO6),SUM(AQ5:AR5),SUM(AQ5:AS5))</f>
        <v>9.5999999999999979</v>
      </c>
      <c r="AU5" s="101">
        <f t="shared" si="0"/>
        <v>3.3024465039811268E-2</v>
      </c>
      <c r="AV5">
        <f t="shared" ref="AV5:AV68" si="4">IF(ISNUMBER(AO5),AU5/(1+$D$7)^AO5,0)</f>
        <v>3.1451871466486918E-2</v>
      </c>
      <c r="AW5">
        <f>SUM(AV5:AV111)</f>
        <v>0.54851367385497951</v>
      </c>
      <c r="AX5" s="1">
        <f>SUM(AV5:AV23)</f>
        <v>0.39911125622497418</v>
      </c>
    </row>
    <row r="6" spans="1:50" ht="14.4" x14ac:dyDescent="0.3">
      <c r="A6" s="17"/>
      <c r="B6" s="10"/>
      <c r="C6" s="293" t="s">
        <v>12</v>
      </c>
      <c r="D6" s="293"/>
      <c r="E6" s="61"/>
      <c r="F6" s="28" t="s">
        <v>13</v>
      </c>
      <c r="G6" s="29"/>
      <c r="H6" s="62"/>
      <c r="I6" s="28" t="s">
        <v>47</v>
      </c>
      <c r="J6" s="29"/>
      <c r="K6" s="11"/>
      <c r="L6" s="6"/>
      <c r="M6" s="17"/>
      <c r="N6" s="18"/>
      <c r="O6" s="6"/>
      <c r="P6" s="6"/>
      <c r="Q6" s="6"/>
      <c r="R6" s="6"/>
      <c r="S6" s="6"/>
      <c r="T6" s="12"/>
      <c r="U6" s="17"/>
      <c r="V6" s="17"/>
      <c r="W6" s="17"/>
      <c r="X6" s="17"/>
      <c r="Y6" s="17"/>
      <c r="Z6" s="17"/>
      <c r="AA6" s="17"/>
      <c r="AB6" s="17"/>
      <c r="AC6" s="17"/>
      <c r="AD6" s="17"/>
      <c r="AE6" s="17"/>
      <c r="AF6" s="17"/>
      <c r="AG6" s="17"/>
      <c r="AH6" s="17"/>
      <c r="AI6" s="17"/>
      <c r="AJ6" s="17"/>
      <c r="AK6" s="17"/>
      <c r="AL6" s="17"/>
      <c r="AM6" s="17"/>
      <c r="AO6">
        <f t="shared" si="1"/>
        <v>2</v>
      </c>
      <c r="AP6" s="100">
        <f t="shared" ref="AP6:AP69" si="5">IF(ISNUMBER(AO6),AS5,0)</f>
        <v>95.999999999999972</v>
      </c>
      <c r="AQ6" s="100"/>
      <c r="AR6" s="100">
        <f t="shared" si="2"/>
        <v>9.5999999999999979</v>
      </c>
      <c r="AS6" s="100">
        <f t="shared" ref="AS6:AS69" si="6">AP6</f>
        <v>95.999999999999972</v>
      </c>
      <c r="AT6">
        <f t="shared" si="3"/>
        <v>9.5999999999999979</v>
      </c>
      <c r="AU6" s="101">
        <f t="shared" si="0"/>
        <v>3.3024465039811268E-2</v>
      </c>
      <c r="AV6">
        <f t="shared" si="4"/>
        <v>2.9954163301416117E-2</v>
      </c>
      <c r="AW6"/>
    </row>
    <row r="7" spans="1:50" ht="20.55" customHeight="1" x14ac:dyDescent="0.3">
      <c r="A7" s="17"/>
      <c r="B7" s="294" t="s">
        <v>58</v>
      </c>
      <c r="C7" s="174" t="s">
        <v>0</v>
      </c>
      <c r="D7" s="175">
        <v>0.05</v>
      </c>
      <c r="E7" s="2"/>
      <c r="F7" s="14" t="s">
        <v>4</v>
      </c>
      <c r="G7" s="211">
        <v>0.4</v>
      </c>
      <c r="H7" s="4"/>
      <c r="I7" s="14" t="s">
        <v>8</v>
      </c>
      <c r="J7" s="211">
        <v>0.1</v>
      </c>
      <c r="K7" s="12"/>
      <c r="L7" s="6"/>
      <c r="M7" s="17"/>
      <c r="N7" s="259" t="s">
        <v>61</v>
      </c>
      <c r="O7" s="6"/>
      <c r="P7" s="208" t="s">
        <v>36</v>
      </c>
      <c r="Q7" s="280" t="s">
        <v>39</v>
      </c>
      <c r="R7" s="280"/>
      <c r="S7" s="113"/>
      <c r="T7" s="12"/>
      <c r="U7" s="17"/>
      <c r="V7" s="17"/>
      <c r="W7" s="17"/>
      <c r="X7" s="17"/>
      <c r="Y7" s="17"/>
      <c r="Z7" s="17"/>
      <c r="AA7" s="17"/>
      <c r="AB7" s="17"/>
      <c r="AC7" s="17"/>
      <c r="AD7" s="17"/>
      <c r="AE7" s="17"/>
      <c r="AF7" s="17"/>
      <c r="AG7" s="17"/>
      <c r="AH7" s="17"/>
      <c r="AI7" s="17"/>
      <c r="AJ7" s="17"/>
      <c r="AK7" s="17"/>
      <c r="AL7" s="17"/>
      <c r="AM7" s="17"/>
      <c r="AO7">
        <f t="shared" si="1"/>
        <v>3</v>
      </c>
      <c r="AP7" s="100">
        <f>IF(ISNUMBER(AO7),AS6,0)</f>
        <v>95.999999999999972</v>
      </c>
      <c r="AQ7" s="100"/>
      <c r="AR7" s="100">
        <f t="shared" si="2"/>
        <v>9.5999999999999979</v>
      </c>
      <c r="AS7" s="100">
        <f t="shared" si="6"/>
        <v>95.999999999999972</v>
      </c>
      <c r="AT7">
        <f t="shared" si="3"/>
        <v>9.5999999999999979</v>
      </c>
      <c r="AU7" s="101">
        <f t="shared" si="0"/>
        <v>3.3024465039811268E-2</v>
      </c>
      <c r="AV7">
        <f t="shared" si="4"/>
        <v>2.8527774572777252E-2</v>
      </c>
      <c r="AW7"/>
    </row>
    <row r="8" spans="1:50" ht="20.55" customHeight="1" x14ac:dyDescent="0.3">
      <c r="A8" s="17"/>
      <c r="B8" s="294"/>
      <c r="C8" s="159"/>
      <c r="D8" s="159"/>
      <c r="E8" s="63"/>
      <c r="F8" s="16" t="s">
        <v>6</v>
      </c>
      <c r="G8" s="15">
        <v>0.5</v>
      </c>
      <c r="H8" s="5"/>
      <c r="I8" s="201" t="s">
        <v>255</v>
      </c>
      <c r="J8" s="202">
        <v>5</v>
      </c>
      <c r="K8" s="12"/>
      <c r="L8" s="6"/>
      <c r="M8" s="17"/>
      <c r="N8" s="259"/>
      <c r="O8" s="25" t="s">
        <v>53</v>
      </c>
      <c r="P8" s="154">
        <f>($S$5+$Q$5*J15)*J7*J9</f>
        <v>3.2765518120601331E-3</v>
      </c>
      <c r="Q8" s="295">
        <f>P8/(J16/J8)</f>
        <v>4.680788302943048E-2</v>
      </c>
      <c r="R8" s="295"/>
      <c r="S8" s="116"/>
      <c r="T8" s="12"/>
      <c r="U8" s="17"/>
      <c r="V8" s="17"/>
      <c r="W8" s="17"/>
      <c r="X8" s="17"/>
      <c r="Y8" s="17"/>
      <c r="Z8" s="17"/>
      <c r="AA8" s="17"/>
      <c r="AB8" s="17"/>
      <c r="AC8" s="17"/>
      <c r="AD8" s="17"/>
      <c r="AE8" s="17"/>
      <c r="AF8" s="17"/>
      <c r="AG8" s="17"/>
      <c r="AH8" s="17"/>
      <c r="AI8" s="17"/>
      <c r="AJ8" s="17"/>
      <c r="AK8" s="17"/>
      <c r="AL8" s="17"/>
      <c r="AM8" s="17"/>
      <c r="AO8">
        <f t="shared" si="1"/>
        <v>4</v>
      </c>
      <c r="AP8" s="100">
        <f t="shared" si="5"/>
        <v>95.999999999999972</v>
      </c>
      <c r="AQ8" s="100"/>
      <c r="AR8" s="100">
        <f t="shared" si="2"/>
        <v>9.5999999999999979</v>
      </c>
      <c r="AS8" s="100">
        <f t="shared" si="6"/>
        <v>95.999999999999972</v>
      </c>
      <c r="AT8">
        <f t="shared" si="3"/>
        <v>9.5999999999999979</v>
      </c>
      <c r="AU8" s="101">
        <f t="shared" si="0"/>
        <v>3.3024465039811268E-2</v>
      </c>
      <c r="AV8">
        <f t="shared" si="4"/>
        <v>2.7169309116930718E-2</v>
      </c>
      <c r="AW8"/>
    </row>
    <row r="9" spans="1:50" ht="30.6" x14ac:dyDescent="0.3">
      <c r="A9" s="17"/>
      <c r="B9" s="294"/>
      <c r="C9" s="296" t="s">
        <v>14</v>
      </c>
      <c r="D9" s="296"/>
      <c r="E9" s="2"/>
      <c r="F9" s="201" t="s">
        <v>209</v>
      </c>
      <c r="G9" s="202">
        <v>1</v>
      </c>
      <c r="H9" s="5"/>
      <c r="I9" s="201" t="s">
        <v>126</v>
      </c>
      <c r="J9" s="202">
        <v>1</v>
      </c>
      <c r="K9" s="66"/>
      <c r="L9" s="6"/>
      <c r="M9" s="17"/>
      <c r="N9" s="259"/>
      <c r="O9" s="25" t="s">
        <v>52</v>
      </c>
      <c r="P9" s="186">
        <f>($S$5+$Q$5*J14)*J10*J18</f>
        <v>1.6079825941398909E-2</v>
      </c>
      <c r="Q9" s="295">
        <f>P9/(J17/J11)</f>
        <v>1.7787418076768705E-2</v>
      </c>
      <c r="R9" s="295"/>
      <c r="S9" s="116"/>
      <c r="T9" s="12"/>
      <c r="U9" s="17"/>
      <c r="V9" s="17"/>
      <c r="W9" s="17"/>
      <c r="X9" s="17"/>
      <c r="Y9" s="17"/>
      <c r="Z9" s="17"/>
      <c r="AA9" s="17"/>
      <c r="AB9" s="17"/>
      <c r="AC9" s="17"/>
      <c r="AD9" s="17"/>
      <c r="AE9" s="17"/>
      <c r="AF9" s="17"/>
      <c r="AG9" s="17"/>
      <c r="AH9" s="17"/>
      <c r="AI9" s="17"/>
      <c r="AJ9" s="17"/>
      <c r="AK9" s="17"/>
      <c r="AL9" s="17"/>
      <c r="AM9" s="17"/>
      <c r="AO9">
        <f t="shared" si="1"/>
        <v>5</v>
      </c>
      <c r="AP9" s="100">
        <f t="shared" si="5"/>
        <v>95.999999999999972</v>
      </c>
      <c r="AQ9" s="100"/>
      <c r="AR9" s="100">
        <f t="shared" si="2"/>
        <v>9.5999999999999979</v>
      </c>
      <c r="AS9" s="100">
        <f t="shared" si="6"/>
        <v>95.999999999999972</v>
      </c>
      <c r="AT9">
        <f>IF(ISNUMBER(AO10),SUM(AQ9:AR9),SUM(AQ9:AS9))</f>
        <v>9.5999999999999979</v>
      </c>
      <c r="AU9" s="101">
        <f t="shared" si="0"/>
        <v>3.3024465039811268E-2</v>
      </c>
      <c r="AV9">
        <f t="shared" si="4"/>
        <v>2.5875532492314966E-2</v>
      </c>
      <c r="AW9"/>
    </row>
    <row r="10" spans="1:50" ht="30.6" x14ac:dyDescent="0.3">
      <c r="A10" s="17"/>
      <c r="B10" s="294"/>
      <c r="C10" s="147" t="s">
        <v>3</v>
      </c>
      <c r="D10" s="148">
        <v>0.1</v>
      </c>
      <c r="E10" s="130"/>
      <c r="F10" s="158" t="s">
        <v>208</v>
      </c>
      <c r="G10" s="176">
        <v>0.1</v>
      </c>
      <c r="H10" s="131"/>
      <c r="I10" s="157" t="s">
        <v>9</v>
      </c>
      <c r="J10" s="202">
        <v>0.8</v>
      </c>
      <c r="K10" s="132"/>
      <c r="L10" s="6"/>
      <c r="M10" s="17"/>
      <c r="N10" s="149"/>
      <c r="O10" s="25"/>
      <c r="P10" s="150"/>
      <c r="Q10" s="116"/>
      <c r="R10" s="116"/>
      <c r="S10" s="116"/>
      <c r="T10" s="12"/>
      <c r="U10" s="17"/>
      <c r="V10" s="17"/>
      <c r="W10" s="17"/>
      <c r="X10" s="17"/>
      <c r="Y10" s="17"/>
      <c r="Z10" s="17"/>
      <c r="AA10" s="17"/>
      <c r="AB10" s="17"/>
      <c r="AC10" s="17"/>
      <c r="AD10" s="17"/>
      <c r="AE10" s="17"/>
      <c r="AF10" s="17"/>
      <c r="AG10" s="17"/>
      <c r="AH10" s="17"/>
      <c r="AI10" s="17"/>
      <c r="AJ10" s="17"/>
      <c r="AK10" s="17"/>
      <c r="AL10" s="17"/>
      <c r="AM10" s="17"/>
      <c r="AO10">
        <f t="shared" si="1"/>
        <v>6</v>
      </c>
      <c r="AP10" s="100">
        <f>IF(ISNUMBER(AO10),AS9,0)</f>
        <v>95.999999999999972</v>
      </c>
      <c r="AQ10" s="100"/>
      <c r="AR10" s="100">
        <f t="shared" si="2"/>
        <v>9.5999999999999979</v>
      </c>
      <c r="AS10" s="100">
        <f t="shared" si="6"/>
        <v>95.999999999999972</v>
      </c>
      <c r="AT10">
        <f>IF(ISNUMBER(AO11),SUM(AQ10:AR10),SUM(AQ10:AS10))</f>
        <v>9.5999999999999979</v>
      </c>
      <c r="AU10" s="101">
        <f t="shared" si="0"/>
        <v>3.3024465039811268E-2</v>
      </c>
      <c r="AV10">
        <f t="shared" si="4"/>
        <v>2.4643364278395211E-2</v>
      </c>
      <c r="AW10"/>
    </row>
    <row r="11" spans="1:50" ht="33" customHeight="1" x14ac:dyDescent="0.3">
      <c r="A11" s="17"/>
      <c r="B11" s="294"/>
      <c r="C11" s="169" t="s">
        <v>5</v>
      </c>
      <c r="D11" s="170">
        <f>1/3</f>
        <v>0.33333333333333331</v>
      </c>
      <c r="E11" s="3"/>
      <c r="F11" s="201" t="s">
        <v>220</v>
      </c>
      <c r="G11" s="171">
        <v>2</v>
      </c>
      <c r="H11" s="6"/>
      <c r="I11" s="201" t="s">
        <v>256</v>
      </c>
      <c r="J11" s="202">
        <f>1/0.8</f>
        <v>1.25</v>
      </c>
      <c r="K11" s="66"/>
      <c r="L11" s="17"/>
      <c r="M11" s="17"/>
      <c r="N11" s="259" t="s">
        <v>211</v>
      </c>
      <c r="O11" s="59"/>
      <c r="P11" s="208" t="s">
        <v>205</v>
      </c>
      <c r="Q11" s="280" t="s">
        <v>206</v>
      </c>
      <c r="R11" s="280"/>
      <c r="S11" s="280" t="s">
        <v>207</v>
      </c>
      <c r="T11" s="281"/>
      <c r="U11" s="17"/>
      <c r="V11" s="17"/>
      <c r="W11" s="17"/>
      <c r="X11" s="17"/>
      <c r="Y11" s="17"/>
      <c r="Z11" s="17"/>
      <c r="AA11" s="17"/>
      <c r="AB11" s="17"/>
      <c r="AC11" s="17"/>
      <c r="AD11" s="17"/>
      <c r="AE11" s="17"/>
      <c r="AF11" s="17"/>
      <c r="AG11" s="17"/>
      <c r="AH11" s="17"/>
      <c r="AI11" s="17"/>
      <c r="AJ11" s="17"/>
      <c r="AK11" s="17"/>
      <c r="AL11" s="17"/>
      <c r="AM11" s="17"/>
      <c r="AO11">
        <f t="shared" si="1"/>
        <v>7</v>
      </c>
      <c r="AP11" s="100">
        <f>IF(ISNUMBER(AO11),AS10,0)</f>
        <v>95.999999999999972</v>
      </c>
      <c r="AQ11" s="100"/>
      <c r="AR11" s="100">
        <f t="shared" si="2"/>
        <v>9.5999999999999979</v>
      </c>
      <c r="AS11" s="100">
        <f t="shared" si="6"/>
        <v>95.999999999999972</v>
      </c>
      <c r="AT11">
        <f>IF(ISNUMBER(AO12),SUM(AQ11:AR11),SUM(AQ11:AS11))</f>
        <v>9.5999999999999979</v>
      </c>
      <c r="AU11" s="101">
        <f t="shared" si="0"/>
        <v>3.3024465039811268E-2</v>
      </c>
      <c r="AV11">
        <f t="shared" si="4"/>
        <v>2.3469870741328766E-2</v>
      </c>
      <c r="AW11"/>
    </row>
    <row r="12" spans="1:50" ht="10.8" customHeight="1" x14ac:dyDescent="0.3">
      <c r="A12" s="17"/>
      <c r="B12" s="18"/>
      <c r="C12" s="9"/>
      <c r="D12" s="8"/>
      <c r="E12" s="2"/>
      <c r="F12" s="64"/>
      <c r="G12" s="65"/>
      <c r="H12" s="60"/>
      <c r="I12" s="6"/>
      <c r="J12" s="8"/>
      <c r="K12" s="12"/>
      <c r="L12" s="6"/>
      <c r="M12" s="17"/>
      <c r="N12" s="259"/>
      <c r="O12" s="25" t="s">
        <v>53</v>
      </c>
      <c r="P12" s="207">
        <f>(1000/(J16/J8))*J15*J9*G9*G10*G7*J7*G8*G18*(1/G33)</f>
        <v>1.7711914641375228</v>
      </c>
      <c r="Q12" s="290">
        <f>(((1000/(J16/J8))*G14)/S33)*J7*J9</f>
        <v>8.3457764924861108E-2</v>
      </c>
      <c r="R12" s="290"/>
      <c r="S12" s="290">
        <f>P12+Q12</f>
        <v>1.8546492290623839</v>
      </c>
      <c r="T12" s="291"/>
      <c r="U12" s="17"/>
      <c r="V12" s="17"/>
      <c r="W12" s="17"/>
      <c r="X12" s="17"/>
      <c r="Y12" s="17"/>
      <c r="Z12" s="17"/>
      <c r="AA12" s="17"/>
      <c r="AB12" s="17"/>
      <c r="AC12" s="17"/>
      <c r="AD12" s="17"/>
      <c r="AE12" s="17"/>
      <c r="AF12" s="17"/>
      <c r="AG12" s="17"/>
      <c r="AH12" s="17"/>
      <c r="AI12" s="17"/>
      <c r="AJ12" s="17"/>
      <c r="AK12" s="17"/>
      <c r="AL12" s="17"/>
      <c r="AM12" s="17"/>
      <c r="AO12">
        <f t="shared" si="1"/>
        <v>8</v>
      </c>
      <c r="AP12" s="100">
        <f>IF(ISNUMBER(AO12),AS11,0)</f>
        <v>95.999999999999972</v>
      </c>
      <c r="AQ12" s="100"/>
      <c r="AR12" s="100">
        <f t="shared" si="2"/>
        <v>9.5999999999999979</v>
      </c>
      <c r="AS12" s="100">
        <f t="shared" si="6"/>
        <v>95.999999999999972</v>
      </c>
      <c r="AT12">
        <f>IF(ISNUMBER(AO13),SUM(AQ12:AR12),SUM(AQ12:AS12))</f>
        <v>9.5999999999999979</v>
      </c>
      <c r="AU12" s="101">
        <f t="shared" si="0"/>
        <v>3.3024465039811268E-2</v>
      </c>
      <c r="AV12">
        <f t="shared" si="4"/>
        <v>2.2352257848884543E-2</v>
      </c>
      <c r="AW12"/>
    </row>
    <row r="13" spans="1:50" ht="11.55" customHeight="1" x14ac:dyDescent="0.3">
      <c r="A13" s="17"/>
      <c r="B13" s="18"/>
      <c r="C13" s="9"/>
      <c r="D13" s="8"/>
      <c r="E13" s="2"/>
      <c r="F13" s="64"/>
      <c r="G13" s="65"/>
      <c r="H13" s="8"/>
      <c r="I13" s="6"/>
      <c r="J13" s="8"/>
      <c r="K13" s="12"/>
      <c r="L13" s="6"/>
      <c r="M13" s="17"/>
      <c r="N13" s="259"/>
      <c r="O13" s="25" t="s">
        <v>52</v>
      </c>
      <c r="P13" s="184">
        <f>(1000/(J17/J11))*J14*J10*G10*G7*G8*J18*G9*G18*(1/G33)</f>
        <v>0.6095545845114384</v>
      </c>
      <c r="Q13" s="292">
        <f>(((1000/(J17/J11))*G14)/S33)*J18*J10</f>
        <v>5.1699500395931644E-2</v>
      </c>
      <c r="R13" s="292"/>
      <c r="S13" s="290">
        <f>P13+Q13</f>
        <v>0.66125408490737003</v>
      </c>
      <c r="T13" s="291"/>
      <c r="U13" s="17"/>
      <c r="V13" s="17"/>
      <c r="W13" s="17"/>
      <c r="X13" s="17"/>
      <c r="Y13" s="17"/>
      <c r="Z13" s="17"/>
      <c r="AA13" s="17"/>
      <c r="AB13" s="17"/>
      <c r="AC13" s="17"/>
      <c r="AD13" s="17"/>
      <c r="AE13" s="17"/>
      <c r="AF13" s="17"/>
      <c r="AG13" s="17"/>
      <c r="AH13" s="17"/>
      <c r="AI13" s="17"/>
      <c r="AJ13" s="17"/>
      <c r="AK13" s="17"/>
      <c r="AL13" s="17"/>
      <c r="AM13" s="17"/>
      <c r="AO13">
        <f t="shared" si="1"/>
        <v>9</v>
      </c>
      <c r="AP13" s="100">
        <f>IF(ISNUMBER(AO13),AS12,0)</f>
        <v>95.999999999999972</v>
      </c>
      <c r="AQ13" s="100"/>
      <c r="AR13" s="100">
        <f t="shared" si="2"/>
        <v>9.5999999999999979</v>
      </c>
      <c r="AS13" s="100">
        <f t="shared" si="6"/>
        <v>95.999999999999972</v>
      </c>
      <c r="AT13">
        <f t="shared" si="3"/>
        <v>9.5999999999999979</v>
      </c>
      <c r="AU13" s="101">
        <f t="shared" si="0"/>
        <v>3.3024465039811268E-2</v>
      </c>
      <c r="AV13">
        <f t="shared" si="4"/>
        <v>2.1287864617985278E-2</v>
      </c>
      <c r="AW13"/>
    </row>
    <row r="14" spans="1:50" ht="21" customHeight="1" x14ac:dyDescent="0.3">
      <c r="A14" s="17"/>
      <c r="B14" s="274" t="s">
        <v>173</v>
      </c>
      <c r="C14" s="275" t="s">
        <v>1</v>
      </c>
      <c r="D14" s="277">
        <v>25</v>
      </c>
      <c r="E14" s="3"/>
      <c r="F14" s="275" t="s">
        <v>2</v>
      </c>
      <c r="G14" s="313">
        <v>2.1338064047163861E-3</v>
      </c>
      <c r="H14" s="8"/>
      <c r="I14" s="172" t="s">
        <v>10</v>
      </c>
      <c r="J14" s="173">
        <v>0.5</v>
      </c>
      <c r="K14" s="12"/>
      <c r="L14" s="6"/>
      <c r="M14" s="17"/>
      <c r="N14" s="18"/>
      <c r="O14" s="6"/>
      <c r="P14" s="6"/>
      <c r="Q14" s="6"/>
      <c r="R14" s="6"/>
      <c r="S14" s="6"/>
      <c r="T14" s="12"/>
      <c r="U14" s="17"/>
      <c r="V14" s="17"/>
      <c r="W14" s="17"/>
      <c r="X14" s="17"/>
      <c r="Y14" s="17"/>
      <c r="Z14" s="17"/>
      <c r="AA14" s="17"/>
      <c r="AB14" s="17"/>
      <c r="AC14" s="17"/>
      <c r="AD14" s="17"/>
      <c r="AE14" s="17"/>
      <c r="AF14" s="17"/>
      <c r="AG14" s="17"/>
      <c r="AH14" s="17"/>
      <c r="AI14" s="17"/>
      <c r="AJ14" s="17"/>
      <c r="AK14" s="17"/>
      <c r="AL14" s="17"/>
      <c r="AM14" s="17"/>
      <c r="AO14">
        <f t="shared" si="1"/>
        <v>10</v>
      </c>
      <c r="AP14" s="100">
        <f t="shared" si="5"/>
        <v>95.999999999999972</v>
      </c>
      <c r="AQ14" s="100"/>
      <c r="AR14" s="100">
        <f t="shared" si="2"/>
        <v>9.5999999999999979</v>
      </c>
      <c r="AS14" s="100">
        <f t="shared" si="6"/>
        <v>95.999999999999972</v>
      </c>
      <c r="AT14">
        <f t="shared" si="3"/>
        <v>9.5999999999999979</v>
      </c>
      <c r="AU14" s="101">
        <f t="shared" si="0"/>
        <v>3.3024465039811268E-2</v>
      </c>
      <c r="AV14">
        <f t="shared" si="4"/>
        <v>2.0274156779033596E-2</v>
      </c>
      <c r="AW14"/>
    </row>
    <row r="15" spans="1:50" ht="21" customHeight="1" x14ac:dyDescent="0.3">
      <c r="A15" s="17"/>
      <c r="B15" s="274"/>
      <c r="C15" s="275"/>
      <c r="D15" s="277"/>
      <c r="E15" s="3"/>
      <c r="F15" s="283"/>
      <c r="G15" s="314"/>
      <c r="H15" s="8"/>
      <c r="I15" s="160" t="s">
        <v>11</v>
      </c>
      <c r="J15" s="161">
        <v>0.9</v>
      </c>
      <c r="K15" s="12"/>
      <c r="L15" s="6"/>
      <c r="M15" s="17"/>
      <c r="N15" s="259" t="s">
        <v>212</v>
      </c>
      <c r="O15" s="208" t="s">
        <v>213</v>
      </c>
      <c r="P15" s="208" t="s">
        <v>40</v>
      </c>
      <c r="Q15" s="280" t="s">
        <v>41</v>
      </c>
      <c r="R15" s="280"/>
      <c r="S15" s="280" t="s">
        <v>39</v>
      </c>
      <c r="T15" s="281"/>
      <c r="U15" s="17"/>
      <c r="V15" s="17"/>
      <c r="W15" s="17"/>
      <c r="X15" s="17"/>
      <c r="Y15" s="17"/>
      <c r="Z15" s="17"/>
      <c r="AA15" s="17"/>
      <c r="AB15" s="17"/>
      <c r="AC15" s="17"/>
      <c r="AD15" s="17"/>
      <c r="AE15" s="17"/>
      <c r="AF15" s="17"/>
      <c r="AG15" s="17"/>
      <c r="AH15" s="17"/>
      <c r="AI15" s="17"/>
      <c r="AJ15" s="17"/>
      <c r="AK15" s="17"/>
      <c r="AL15" s="17"/>
      <c r="AM15" s="17"/>
      <c r="AO15">
        <f t="shared" si="1"/>
        <v>11</v>
      </c>
      <c r="AP15" s="100">
        <f t="shared" si="5"/>
        <v>95.999999999999972</v>
      </c>
      <c r="AQ15" s="100"/>
      <c r="AR15" s="100">
        <f t="shared" si="2"/>
        <v>9.5999999999999979</v>
      </c>
      <c r="AS15" s="100">
        <f t="shared" si="6"/>
        <v>95.999999999999972</v>
      </c>
      <c r="AT15">
        <f>IF(ISNUMBER(AO16),SUM(AQ15:AR15),SUM(AQ15:AS15))</f>
        <v>9.5999999999999979</v>
      </c>
      <c r="AU15" s="101">
        <f t="shared" si="0"/>
        <v>3.3024465039811268E-2</v>
      </c>
      <c r="AV15">
        <f t="shared" si="4"/>
        <v>1.9308720741936757E-2</v>
      </c>
      <c r="AW15"/>
    </row>
    <row r="16" spans="1:50" ht="21" thickBot="1" x14ac:dyDescent="0.35">
      <c r="A16" s="17"/>
      <c r="B16" s="274"/>
      <c r="C16" s="275"/>
      <c r="D16" s="277"/>
      <c r="E16" s="3"/>
      <c r="F16" s="282" t="s">
        <v>145</v>
      </c>
      <c r="G16" s="284">
        <v>25</v>
      </c>
      <c r="H16" s="8"/>
      <c r="I16" s="164" t="s">
        <v>30</v>
      </c>
      <c r="J16" s="162">
        <v>0.35</v>
      </c>
      <c r="K16" s="12"/>
      <c r="L16" s="6"/>
      <c r="M16" s="17"/>
      <c r="N16" s="279"/>
      <c r="O16" s="209">
        <f>AW5</f>
        <v>0.54851367385497951</v>
      </c>
      <c r="P16" s="209">
        <f>AV4</f>
        <v>0.51373130305668191</v>
      </c>
      <c r="Q16" s="286">
        <f>O16+P16</f>
        <v>1.0622449769116615</v>
      </c>
      <c r="R16" s="286"/>
      <c r="S16" s="287">
        <f>Q16/('Elie (generous to deworming)'!N33/'Elie (generous to deworming)'!O33)</f>
        <v>3.1682931776636017E-3</v>
      </c>
      <c r="T16" s="288"/>
      <c r="U16" s="17"/>
      <c r="V16" s="17"/>
      <c r="W16" s="17"/>
      <c r="X16" s="17"/>
      <c r="Y16" s="17"/>
      <c r="Z16" s="17"/>
      <c r="AA16" s="17"/>
      <c r="AB16" s="17"/>
      <c r="AC16" s="17"/>
      <c r="AD16" s="17"/>
      <c r="AE16" s="17"/>
      <c r="AF16" s="17"/>
      <c r="AG16" s="17"/>
      <c r="AH16" s="17"/>
      <c r="AI16" s="17"/>
      <c r="AJ16" s="17"/>
      <c r="AK16" s="17"/>
      <c r="AL16" s="17"/>
      <c r="AM16" s="17"/>
      <c r="AO16">
        <f t="shared" si="1"/>
        <v>12</v>
      </c>
      <c r="AP16" s="100">
        <f t="shared" si="5"/>
        <v>95.999999999999972</v>
      </c>
      <c r="AQ16" s="100"/>
      <c r="AR16" s="100">
        <f t="shared" si="2"/>
        <v>9.5999999999999979</v>
      </c>
      <c r="AS16" s="100">
        <f t="shared" si="6"/>
        <v>95.999999999999972</v>
      </c>
      <c r="AT16">
        <f t="shared" ref="AT16:AT78" si="7">IF(ISNUMBER(AO17),SUM(AQ16:AR16),SUM(AQ16:AS16))</f>
        <v>9.5999999999999979</v>
      </c>
      <c r="AU16" s="101">
        <f t="shared" si="0"/>
        <v>3.3024465039811268E-2</v>
      </c>
      <c r="AV16">
        <f t="shared" si="4"/>
        <v>1.8389257849463582E-2</v>
      </c>
      <c r="AW16"/>
    </row>
    <row r="17" spans="1:50" ht="21" thickBot="1" x14ac:dyDescent="0.35">
      <c r="A17" s="17"/>
      <c r="B17" s="274"/>
      <c r="C17" s="276"/>
      <c r="D17" s="278"/>
      <c r="E17" s="3"/>
      <c r="F17" s="283"/>
      <c r="G17" s="285"/>
      <c r="H17" s="6"/>
      <c r="I17" s="165" t="s">
        <v>7</v>
      </c>
      <c r="J17" s="163">
        <v>1.1299999999999999</v>
      </c>
      <c r="K17" s="12"/>
      <c r="L17" s="6"/>
      <c r="M17" s="17"/>
      <c r="N17" s="6"/>
      <c r="O17" s="6"/>
      <c r="P17" s="6"/>
      <c r="Q17" s="6"/>
      <c r="R17" s="6"/>
      <c r="S17" s="6"/>
      <c r="T17" s="6"/>
      <c r="U17" s="17"/>
      <c r="V17" s="17"/>
      <c r="W17" s="17"/>
      <c r="X17" s="17"/>
      <c r="Y17" s="17"/>
      <c r="Z17" s="17"/>
      <c r="AA17" s="17"/>
      <c r="AB17" s="17"/>
      <c r="AC17" s="17"/>
      <c r="AD17" s="17"/>
      <c r="AE17" s="17"/>
      <c r="AF17" s="17"/>
      <c r="AG17" s="17"/>
      <c r="AH17" s="17"/>
      <c r="AI17" s="17"/>
      <c r="AJ17" s="17"/>
      <c r="AK17" s="17"/>
      <c r="AL17" s="17"/>
      <c r="AM17" s="17"/>
      <c r="AO17">
        <f>IF(AO16&lt;$D$14,AO16+1,"")</f>
        <v>13</v>
      </c>
      <c r="AP17" s="100">
        <f>IF(ISNUMBER(AO17),AS16,0)</f>
        <v>95.999999999999972</v>
      </c>
      <c r="AQ17" s="100"/>
      <c r="AR17" s="100">
        <f t="shared" si="2"/>
        <v>9.5999999999999979</v>
      </c>
      <c r="AS17" s="100">
        <f t="shared" si="6"/>
        <v>95.999999999999972</v>
      </c>
      <c r="AT17">
        <f>IF(ISNUMBER(AO18),SUM(AQ17:AR17),SUM(AQ17:AS17))</f>
        <v>9.5999999999999979</v>
      </c>
      <c r="AU17" s="101">
        <f t="shared" si="0"/>
        <v>3.3024465039811268E-2</v>
      </c>
      <c r="AV17">
        <f t="shared" si="4"/>
        <v>1.7513578904251027E-2</v>
      </c>
      <c r="AW17"/>
    </row>
    <row r="18" spans="1:50" ht="30.45" customHeight="1" x14ac:dyDescent="0.3">
      <c r="A18" s="17"/>
      <c r="B18" s="274"/>
      <c r="C18" s="6"/>
      <c r="D18" s="6"/>
      <c r="E18" s="3"/>
      <c r="F18" s="191" t="s">
        <v>15</v>
      </c>
      <c r="G18" s="183">
        <v>0.16600000000000001</v>
      </c>
      <c r="H18" s="6"/>
      <c r="I18" s="182" t="s">
        <v>154</v>
      </c>
      <c r="J18" s="181">
        <v>1</v>
      </c>
      <c r="K18" s="66"/>
      <c r="L18" s="6"/>
      <c r="M18" s="6"/>
      <c r="N18" s="254" t="s">
        <v>54</v>
      </c>
      <c r="O18" s="257" t="s">
        <v>166</v>
      </c>
      <c r="P18" s="258"/>
      <c r="Q18" s="112"/>
      <c r="R18" s="261" t="s">
        <v>42</v>
      </c>
      <c r="S18" s="261"/>
      <c r="T18" s="262"/>
      <c r="U18" s="17"/>
      <c r="V18" s="17"/>
      <c r="W18" s="17"/>
      <c r="X18" s="17"/>
      <c r="Y18" s="17"/>
      <c r="Z18" s="17"/>
      <c r="AA18" s="17"/>
      <c r="AB18" s="17"/>
      <c r="AC18" s="17"/>
      <c r="AD18" s="17"/>
      <c r="AE18" s="17"/>
      <c r="AF18" s="17"/>
      <c r="AG18" s="17"/>
      <c r="AH18" s="17"/>
      <c r="AI18" s="17"/>
      <c r="AJ18" s="17"/>
      <c r="AK18" s="17"/>
      <c r="AL18" s="17"/>
      <c r="AM18" s="17"/>
      <c r="AO18">
        <f>IF(AO17&lt;$D$14,AO17+1,"")</f>
        <v>14</v>
      </c>
      <c r="AP18" s="100">
        <f>IF(ISNUMBER(AO18),AS17,0)</f>
        <v>95.999999999999972</v>
      </c>
      <c r="AQ18" s="100"/>
      <c r="AR18" s="100">
        <f t="shared" si="2"/>
        <v>9.5999999999999979</v>
      </c>
      <c r="AS18" s="100">
        <f t="shared" si="6"/>
        <v>95.999999999999972</v>
      </c>
      <c r="AT18">
        <f>IF(ISNUMBER(AO19),SUM(AQ18:AR18),SUM(AQ18:AS18))</f>
        <v>9.5999999999999979</v>
      </c>
      <c r="AU18" s="101">
        <f t="shared" si="0"/>
        <v>3.3024465039811268E-2</v>
      </c>
      <c r="AV18">
        <f t="shared" si="4"/>
        <v>1.6679598956429554E-2</v>
      </c>
      <c r="AW18"/>
    </row>
    <row r="19" spans="1:50" ht="10.199999999999999" customHeight="1" thickBot="1" x14ac:dyDescent="0.35">
      <c r="A19" s="17"/>
      <c r="B19" s="177"/>
      <c r="C19" s="7"/>
      <c r="D19" s="7"/>
      <c r="E19" s="7"/>
      <c r="F19" s="178"/>
      <c r="G19" s="179"/>
      <c r="H19" s="7"/>
      <c r="I19" s="7"/>
      <c r="J19" s="7"/>
      <c r="K19" s="180"/>
      <c r="L19" s="6"/>
      <c r="M19" s="17"/>
      <c r="N19" s="255"/>
      <c r="O19" s="259"/>
      <c r="P19" s="260"/>
      <c r="Q19" s="113"/>
      <c r="R19" s="56" t="s">
        <v>43</v>
      </c>
      <c r="S19" s="56"/>
      <c r="T19" s="58">
        <f>(P33/Q33)*Q5</f>
        <v>33.732141480779781</v>
      </c>
      <c r="U19" s="17"/>
      <c r="V19" s="17"/>
      <c r="W19" s="17"/>
      <c r="X19" s="17"/>
      <c r="Y19" s="17"/>
      <c r="Z19" s="17"/>
      <c r="AA19" s="17"/>
      <c r="AB19" s="17"/>
      <c r="AC19" s="17"/>
      <c r="AD19" s="17"/>
      <c r="AE19" s="17"/>
      <c r="AF19" s="17"/>
      <c r="AG19" s="17"/>
      <c r="AH19" s="17"/>
      <c r="AI19" s="17"/>
      <c r="AJ19" s="17"/>
      <c r="AK19" s="17"/>
      <c r="AL19" s="17"/>
      <c r="AM19" s="17"/>
      <c r="AO19">
        <f>IF(AO18&lt;$D$14,AO18+1,"")</f>
        <v>15</v>
      </c>
      <c r="AP19" s="100">
        <f>IF(ISNUMBER(AO19),AS18,0)</f>
        <v>95.999999999999972</v>
      </c>
      <c r="AQ19" s="100"/>
      <c r="AR19" s="100">
        <f t="shared" si="2"/>
        <v>9.5999999999999979</v>
      </c>
      <c r="AS19" s="100">
        <f t="shared" si="6"/>
        <v>95.999999999999972</v>
      </c>
      <c r="AT19">
        <f t="shared" si="7"/>
        <v>9.5999999999999979</v>
      </c>
      <c r="AU19" s="101">
        <f t="shared" si="0"/>
        <v>3.3024465039811268E-2</v>
      </c>
      <c r="AV19">
        <f t="shared" si="4"/>
        <v>1.5885332339456711E-2</v>
      </c>
      <c r="AW19"/>
    </row>
    <row r="20" spans="1:50" ht="9.4499999999999993" customHeight="1" thickBot="1" x14ac:dyDescent="0.35">
      <c r="A20" s="17"/>
      <c r="B20" s="17"/>
      <c r="C20" s="17"/>
      <c r="D20" s="17"/>
      <c r="E20" s="17"/>
      <c r="F20" s="17"/>
      <c r="G20" s="17"/>
      <c r="H20" s="17"/>
      <c r="I20" s="17"/>
      <c r="J20" s="17"/>
      <c r="K20" s="17"/>
      <c r="L20" s="17"/>
      <c r="M20" s="17"/>
      <c r="N20" s="255"/>
      <c r="O20" s="98" t="s">
        <v>51</v>
      </c>
      <c r="P20" s="57">
        <f>T20/T19</f>
        <v>5.105733360321338</v>
      </c>
      <c r="Q20" s="114"/>
      <c r="R20" s="56" t="s">
        <v>44</v>
      </c>
      <c r="S20" s="56"/>
      <c r="T20" s="58">
        <f>Q8*P33</f>
        <v>172.22732007349654</v>
      </c>
      <c r="U20" s="17"/>
      <c r="V20" s="17"/>
      <c r="W20" s="17"/>
      <c r="X20" s="17"/>
      <c r="Y20" s="17"/>
      <c r="Z20" s="17"/>
      <c r="AA20" s="17"/>
      <c r="AB20" s="17"/>
      <c r="AC20" s="17"/>
      <c r="AD20" s="17"/>
      <c r="AE20" s="17"/>
      <c r="AF20" s="17"/>
      <c r="AG20" s="17"/>
      <c r="AH20" s="17"/>
      <c r="AI20" s="17"/>
      <c r="AJ20" s="17"/>
      <c r="AK20" s="17"/>
      <c r="AL20" s="17"/>
      <c r="AM20" s="17"/>
      <c r="AO20">
        <f t="shared" si="1"/>
        <v>16</v>
      </c>
      <c r="AP20" s="100">
        <f t="shared" si="5"/>
        <v>95.999999999999972</v>
      </c>
      <c r="AQ20" s="100"/>
      <c r="AR20" s="100">
        <f t="shared" si="2"/>
        <v>9.5999999999999979</v>
      </c>
      <c r="AS20" s="100">
        <f t="shared" si="6"/>
        <v>95.999999999999972</v>
      </c>
      <c r="AT20">
        <f t="shared" si="7"/>
        <v>9.5999999999999979</v>
      </c>
      <c r="AU20" s="101">
        <f t="shared" si="0"/>
        <v>3.3024465039811268E-2</v>
      </c>
      <c r="AV20">
        <f t="shared" si="4"/>
        <v>1.5128887942339728E-2</v>
      </c>
      <c r="AW20"/>
    </row>
    <row r="21" spans="1:50" ht="10.199999999999999" customHeight="1" x14ac:dyDescent="0.3">
      <c r="A21" s="17"/>
      <c r="B21" s="17"/>
      <c r="C21" s="17"/>
      <c r="D21" s="17"/>
      <c r="E21" s="6"/>
      <c r="F21" s="263" t="s">
        <v>39</v>
      </c>
      <c r="G21" s="37" t="s">
        <v>38</v>
      </c>
      <c r="H21" s="38"/>
      <c r="I21" s="39">
        <f>Q8</f>
        <v>4.680788302943048E-2</v>
      </c>
      <c r="J21" s="40"/>
      <c r="K21" s="41"/>
      <c r="L21" s="45"/>
      <c r="M21" s="6"/>
      <c r="N21" s="255"/>
      <c r="O21" s="98" t="s">
        <v>37</v>
      </c>
      <c r="P21" s="57">
        <f>T21/T19</f>
        <v>1.9402247653763585</v>
      </c>
      <c r="Q21" s="114"/>
      <c r="R21" s="56" t="s">
        <v>37</v>
      </c>
      <c r="S21" s="56"/>
      <c r="T21" s="58">
        <f>Q9*P33</f>
        <v>65.447936290188082</v>
      </c>
      <c r="U21" s="17"/>
      <c r="V21" s="17"/>
      <c r="W21" s="17"/>
      <c r="X21" s="17"/>
      <c r="Y21" s="17"/>
      <c r="Z21" s="17"/>
      <c r="AA21" s="17"/>
      <c r="AB21" s="17"/>
      <c r="AC21" s="17"/>
      <c r="AD21" s="17"/>
      <c r="AE21" s="17"/>
      <c r="AF21" s="17"/>
      <c r="AG21" s="17"/>
      <c r="AH21" s="17"/>
      <c r="AI21" s="17"/>
      <c r="AJ21" s="17"/>
      <c r="AK21" s="17"/>
      <c r="AL21" s="17"/>
      <c r="AM21" s="17"/>
      <c r="AO21">
        <f t="shared" si="1"/>
        <v>17</v>
      </c>
      <c r="AP21" s="100">
        <f t="shared" si="5"/>
        <v>95.999999999999972</v>
      </c>
      <c r="AQ21" s="100"/>
      <c r="AR21" s="100">
        <f t="shared" si="2"/>
        <v>9.5999999999999979</v>
      </c>
      <c r="AS21" s="100">
        <f t="shared" si="6"/>
        <v>95.999999999999972</v>
      </c>
      <c r="AT21">
        <f t="shared" si="7"/>
        <v>9.5999999999999979</v>
      </c>
      <c r="AU21" s="101">
        <f t="shared" si="0"/>
        <v>3.3024465039811268E-2</v>
      </c>
      <c r="AV21">
        <f t="shared" si="4"/>
        <v>1.4408464706990216E-2</v>
      </c>
      <c r="AW21"/>
    </row>
    <row r="22" spans="1:50" ht="12" customHeight="1" thickBot="1" x14ac:dyDescent="0.35">
      <c r="A22" s="17"/>
      <c r="B22" s="17"/>
      <c r="C22" s="17"/>
      <c r="D22" s="17"/>
      <c r="E22" s="6"/>
      <c r="F22" s="244"/>
      <c r="G22" s="42" t="s">
        <v>37</v>
      </c>
      <c r="H22" s="43"/>
      <c r="I22" s="44">
        <f>Q9</f>
        <v>1.7787418076768705E-2</v>
      </c>
      <c r="J22" s="45"/>
      <c r="K22" s="46"/>
      <c r="L22" s="45"/>
      <c r="M22" s="6"/>
      <c r="N22" s="255"/>
      <c r="O22" s="99"/>
      <c r="P22" s="26"/>
      <c r="Q22" s="26"/>
      <c r="R22" s="56" t="s">
        <v>14</v>
      </c>
      <c r="S22" s="56"/>
      <c r="T22" s="58">
        <f>S16*P33</f>
        <v>11.657580045930649</v>
      </c>
      <c r="U22" s="17"/>
      <c r="V22" s="97"/>
      <c r="W22" s="17"/>
      <c r="X22" s="17"/>
      <c r="Y22" s="17"/>
      <c r="Z22" s="17"/>
      <c r="AA22" s="17"/>
      <c r="AB22" s="17"/>
      <c r="AC22" s="17"/>
      <c r="AD22" s="17"/>
      <c r="AE22" s="17"/>
      <c r="AF22" s="17"/>
      <c r="AG22" s="17"/>
      <c r="AH22" s="17"/>
      <c r="AI22" s="17"/>
      <c r="AJ22" s="17"/>
      <c r="AK22" s="17"/>
      <c r="AL22" s="17"/>
      <c r="AM22" s="17"/>
      <c r="AO22">
        <f t="shared" si="1"/>
        <v>18</v>
      </c>
      <c r="AP22" s="100">
        <f t="shared" si="5"/>
        <v>95.999999999999972</v>
      </c>
      <c r="AQ22" s="100"/>
      <c r="AR22" s="100">
        <f t="shared" si="2"/>
        <v>9.5999999999999979</v>
      </c>
      <c r="AS22" s="100">
        <f t="shared" si="6"/>
        <v>95.999999999999972</v>
      </c>
      <c r="AT22">
        <f t="shared" si="7"/>
        <v>9.5999999999999979</v>
      </c>
      <c r="AU22" s="101">
        <f t="shared" si="0"/>
        <v>3.3024465039811268E-2</v>
      </c>
      <c r="AV22">
        <f t="shared" si="4"/>
        <v>1.3722347339990681E-2</v>
      </c>
      <c r="AW22"/>
    </row>
    <row r="23" spans="1:50" ht="10.8" customHeight="1" x14ac:dyDescent="0.3">
      <c r="A23" s="17"/>
      <c r="B23" s="264" t="s">
        <v>56</v>
      </c>
      <c r="C23" s="265"/>
      <c r="D23" s="265"/>
      <c r="E23" s="265"/>
      <c r="F23" s="244"/>
      <c r="G23" s="42" t="s">
        <v>14</v>
      </c>
      <c r="H23" s="43"/>
      <c r="I23" s="44">
        <f>'Elie (generous to deworming)'!S16</f>
        <v>3.1682931776636017E-3</v>
      </c>
      <c r="J23" s="45"/>
      <c r="K23" s="46"/>
      <c r="L23" s="45"/>
      <c r="M23" s="6"/>
      <c r="N23" s="255"/>
      <c r="O23" s="18"/>
      <c r="P23" s="6"/>
      <c r="Q23" s="6"/>
      <c r="R23" s="6"/>
      <c r="S23" s="6"/>
      <c r="T23" s="12"/>
      <c r="U23" s="17"/>
      <c r="V23" s="97"/>
      <c r="W23" s="17"/>
      <c r="X23" s="17"/>
      <c r="Y23" s="17"/>
      <c r="Z23" s="17"/>
      <c r="AA23" s="17"/>
      <c r="AB23" s="17"/>
      <c r="AC23" s="17"/>
      <c r="AD23" s="17"/>
      <c r="AE23" s="17"/>
      <c r="AF23" s="17"/>
      <c r="AG23" s="17"/>
      <c r="AH23" s="17"/>
      <c r="AI23" s="17"/>
      <c r="AJ23" s="17"/>
      <c r="AK23" s="17"/>
      <c r="AL23" s="17"/>
      <c r="AM23" s="17"/>
      <c r="AO23">
        <f t="shared" si="1"/>
        <v>19</v>
      </c>
      <c r="AP23" s="100">
        <f t="shared" si="5"/>
        <v>95.999999999999972</v>
      </c>
      <c r="AQ23" s="100"/>
      <c r="AR23" s="100">
        <f t="shared" si="2"/>
        <v>9.5999999999999979</v>
      </c>
      <c r="AS23" s="100">
        <f t="shared" si="6"/>
        <v>95.999999999999972</v>
      </c>
      <c r="AT23">
        <f t="shared" si="7"/>
        <v>9.5999999999999979</v>
      </c>
      <c r="AU23" s="101">
        <f t="shared" si="0"/>
        <v>3.3024465039811268E-2</v>
      </c>
      <c r="AV23">
        <f t="shared" si="4"/>
        <v>1.3068902228562553E-2</v>
      </c>
      <c r="AW23"/>
    </row>
    <row r="24" spans="1:50" ht="12.45" customHeight="1" x14ac:dyDescent="0.3">
      <c r="A24" s="17"/>
      <c r="B24" s="266"/>
      <c r="C24" s="267"/>
      <c r="D24" s="267"/>
      <c r="E24" s="267"/>
      <c r="F24" s="47" t="s">
        <v>60</v>
      </c>
      <c r="G24" s="48"/>
      <c r="H24" s="48"/>
      <c r="I24" s="49">
        <f>'Elie (generous to deworming)'!S16*J33</f>
        <v>0.90587838535757703</v>
      </c>
      <c r="J24" s="45"/>
      <c r="K24" s="46"/>
      <c r="L24" s="45"/>
      <c r="M24" s="6"/>
      <c r="N24" s="255"/>
      <c r="O24" s="18"/>
      <c r="P24" s="6"/>
      <c r="Q24" s="6"/>
      <c r="R24" s="6"/>
      <c r="S24" s="6"/>
      <c r="T24" s="12"/>
      <c r="U24" s="17"/>
      <c r="V24" s="6"/>
      <c r="W24" s="17"/>
      <c r="X24" s="17"/>
      <c r="Y24" s="17"/>
      <c r="Z24" s="17"/>
      <c r="AA24" s="17"/>
      <c r="AB24" s="17"/>
      <c r="AC24" s="17"/>
      <c r="AD24" s="17"/>
      <c r="AE24" s="17"/>
      <c r="AF24" s="17"/>
      <c r="AG24" s="17"/>
      <c r="AH24" s="17"/>
      <c r="AI24" s="17"/>
      <c r="AJ24" s="17"/>
      <c r="AK24" s="17"/>
      <c r="AL24" s="17"/>
      <c r="AM24" s="17"/>
      <c r="AO24">
        <f t="shared" si="1"/>
        <v>20</v>
      </c>
      <c r="AP24" s="100">
        <f t="shared" si="5"/>
        <v>95.999999999999972</v>
      </c>
      <c r="AQ24" s="100"/>
      <c r="AR24" s="100">
        <f t="shared" si="2"/>
        <v>9.5999999999999979</v>
      </c>
      <c r="AS24" s="100">
        <f t="shared" si="6"/>
        <v>95.999999999999972</v>
      </c>
      <c r="AT24">
        <f>IF(ISNUMBER(AO25),SUM(AQ24:AR24),SUM(AQ24:AS24))</f>
        <v>9.5999999999999979</v>
      </c>
      <c r="AU24" s="101">
        <f t="shared" si="0"/>
        <v>3.3024465039811268E-2</v>
      </c>
      <c r="AV24">
        <f t="shared" si="4"/>
        <v>1.2446573551011956E-2</v>
      </c>
      <c r="AW24"/>
    </row>
    <row r="25" spans="1:50" ht="5.55" customHeight="1" x14ac:dyDescent="0.3">
      <c r="A25" s="17"/>
      <c r="B25" s="266"/>
      <c r="C25" s="267"/>
      <c r="D25" s="267"/>
      <c r="E25" s="267"/>
      <c r="F25" s="50"/>
      <c r="G25" s="45"/>
      <c r="H25" s="45"/>
      <c r="I25" s="51"/>
      <c r="J25" s="45"/>
      <c r="K25" s="46"/>
      <c r="L25" s="45"/>
      <c r="M25" s="6"/>
      <c r="N25" s="255"/>
      <c r="O25" s="18"/>
      <c r="P25" s="6"/>
      <c r="Q25" s="6"/>
      <c r="R25" s="6"/>
      <c r="S25" s="6"/>
      <c r="T25" s="12"/>
      <c r="U25" s="6"/>
      <c r="V25" s="6"/>
      <c r="W25" s="17"/>
      <c r="X25" s="17"/>
      <c r="Y25" s="17"/>
      <c r="Z25" s="17"/>
      <c r="AA25" s="17"/>
      <c r="AB25" s="17"/>
      <c r="AC25" s="17"/>
      <c r="AD25" s="17"/>
      <c r="AE25" s="17"/>
      <c r="AF25" s="17"/>
      <c r="AG25" s="17"/>
      <c r="AH25" s="17"/>
      <c r="AI25" s="17"/>
      <c r="AJ25" s="17"/>
      <c r="AK25" s="17"/>
      <c r="AL25" s="17"/>
      <c r="AM25" s="17"/>
      <c r="AO25">
        <f>IF(AO24&lt;$D$14,AO24+1,"")</f>
        <v>21</v>
      </c>
      <c r="AP25" s="100">
        <f>IF(ISNUMBER(AO25),AS24,0)</f>
        <v>95.999999999999972</v>
      </c>
      <c r="AQ25" s="100"/>
      <c r="AR25" s="100">
        <f t="shared" si="2"/>
        <v>9.5999999999999979</v>
      </c>
      <c r="AS25" s="100">
        <f t="shared" si="6"/>
        <v>95.999999999999972</v>
      </c>
      <c r="AT25">
        <f t="shared" si="7"/>
        <v>9.5999999999999979</v>
      </c>
      <c r="AU25" s="101">
        <f t="shared" si="0"/>
        <v>3.3024465039811268E-2</v>
      </c>
      <c r="AV25">
        <f t="shared" si="4"/>
        <v>1.185387957239234E-2</v>
      </c>
      <c r="AW25"/>
    </row>
    <row r="26" spans="1:50" ht="12" customHeight="1" thickBot="1" x14ac:dyDescent="0.35">
      <c r="A26" s="17"/>
      <c r="B26" s="268"/>
      <c r="C26" s="269"/>
      <c r="D26" s="269"/>
      <c r="E26" s="269"/>
      <c r="F26" s="52" t="s">
        <v>48</v>
      </c>
      <c r="G26" s="53">
        <f>I21/I23</f>
        <v>14.773848379760132</v>
      </c>
      <c r="H26" s="54" t="s">
        <v>49</v>
      </c>
      <c r="I26" s="48"/>
      <c r="J26" s="48"/>
      <c r="K26" s="55"/>
      <c r="L26" s="45"/>
      <c r="M26" s="6"/>
      <c r="N26" s="255"/>
      <c r="O26" s="270" t="s">
        <v>46</v>
      </c>
      <c r="P26" s="271"/>
      <c r="Q26" s="271"/>
      <c r="R26" s="271"/>
      <c r="S26" s="271"/>
      <c r="T26" s="117">
        <f>T20-T19</f>
        <v>138.49517859271677</v>
      </c>
      <c r="U26" s="17"/>
      <c r="V26" s="17"/>
      <c r="W26" s="17"/>
      <c r="X26" s="17"/>
      <c r="Y26" s="17"/>
      <c r="Z26" s="17"/>
      <c r="AA26" s="17"/>
      <c r="AB26" s="17"/>
      <c r="AC26" s="17"/>
      <c r="AD26" s="17"/>
      <c r="AE26" s="17"/>
      <c r="AF26" s="17"/>
      <c r="AG26" s="17"/>
      <c r="AH26" s="17"/>
      <c r="AI26" s="17"/>
      <c r="AJ26" s="17"/>
      <c r="AK26" s="17"/>
      <c r="AL26" s="17"/>
      <c r="AM26" s="17"/>
      <c r="AO26">
        <f t="shared" si="1"/>
        <v>22</v>
      </c>
      <c r="AP26" s="100">
        <f t="shared" si="5"/>
        <v>95.999999999999972</v>
      </c>
      <c r="AQ26" s="100"/>
      <c r="AR26" s="100">
        <f t="shared" si="2"/>
        <v>9.5999999999999979</v>
      </c>
      <c r="AS26" s="100">
        <f t="shared" si="6"/>
        <v>95.999999999999972</v>
      </c>
      <c r="AT26">
        <f t="shared" si="7"/>
        <v>9.5999999999999979</v>
      </c>
      <c r="AU26" s="101">
        <f t="shared" si="0"/>
        <v>3.3024465039811268E-2</v>
      </c>
      <c r="AV26">
        <f t="shared" si="4"/>
        <v>1.1289409116564134E-2</v>
      </c>
      <c r="AW26"/>
    </row>
    <row r="27" spans="1:50" ht="12.45" customHeight="1" thickBot="1" x14ac:dyDescent="0.35">
      <c r="A27" s="17"/>
      <c r="B27" s="17"/>
      <c r="C27" s="17"/>
      <c r="D27" s="17"/>
      <c r="E27" s="6"/>
      <c r="F27" s="52" t="s">
        <v>50</v>
      </c>
      <c r="G27" s="53">
        <f>I22/I23</f>
        <v>5.6141957449422986</v>
      </c>
      <c r="H27" s="54" t="s">
        <v>49</v>
      </c>
      <c r="I27" s="48"/>
      <c r="J27" s="48"/>
      <c r="K27" s="55"/>
      <c r="L27" s="45"/>
      <c r="M27" s="6"/>
      <c r="N27" s="256"/>
      <c r="O27" s="272" t="s">
        <v>45</v>
      </c>
      <c r="P27" s="273"/>
      <c r="Q27" s="273"/>
      <c r="R27" s="273"/>
      <c r="S27" s="273"/>
      <c r="T27" s="118">
        <f>T21-T19</f>
        <v>31.715794809408301</v>
      </c>
      <c r="U27" s="17"/>
      <c r="V27" s="17"/>
      <c r="W27" s="17"/>
      <c r="X27" s="17"/>
      <c r="Y27" s="17"/>
      <c r="Z27" s="17"/>
      <c r="AA27" s="17"/>
      <c r="AB27" s="17"/>
      <c r="AC27" s="17"/>
      <c r="AD27" s="17"/>
      <c r="AE27" s="17"/>
      <c r="AF27" s="17"/>
      <c r="AG27" s="17"/>
      <c r="AH27" s="17"/>
      <c r="AI27" s="17"/>
      <c r="AJ27" s="17"/>
      <c r="AK27" s="17"/>
      <c r="AL27" s="17"/>
      <c r="AM27" s="17"/>
      <c r="AO27">
        <f t="shared" si="1"/>
        <v>23</v>
      </c>
      <c r="AP27" s="100">
        <f t="shared" si="5"/>
        <v>95.999999999999972</v>
      </c>
      <c r="AQ27" s="100"/>
      <c r="AR27" s="100">
        <f t="shared" si="2"/>
        <v>9.5999999999999979</v>
      </c>
      <c r="AS27" s="100">
        <f t="shared" si="6"/>
        <v>95.999999999999972</v>
      </c>
      <c r="AT27">
        <f t="shared" si="7"/>
        <v>9.5999999999999979</v>
      </c>
      <c r="AU27" s="101">
        <f t="shared" si="0"/>
        <v>3.3024465039811268E-2</v>
      </c>
      <c r="AV27">
        <f t="shared" si="4"/>
        <v>1.0751818206251554E-2</v>
      </c>
      <c r="AW27" s="138"/>
      <c r="AX27" s="17"/>
    </row>
    <row r="28" spans="1:50" s="17" customFormat="1" ht="7.2" customHeight="1" x14ac:dyDescent="0.3">
      <c r="E28" s="6"/>
      <c r="F28" s="141"/>
      <c r="G28" s="134"/>
      <c r="H28" s="135"/>
      <c r="I28" s="45"/>
      <c r="J28" s="45"/>
      <c r="K28" s="46"/>
      <c r="L28" s="45"/>
      <c r="M28" s="6"/>
      <c r="N28" s="133"/>
      <c r="O28" s="136"/>
      <c r="P28" s="136"/>
      <c r="Q28" s="136"/>
      <c r="R28" s="136"/>
      <c r="S28" s="136"/>
      <c r="T28" s="137"/>
      <c r="AO28">
        <f t="shared" si="1"/>
        <v>24</v>
      </c>
      <c r="AP28" s="100">
        <f t="shared" si="5"/>
        <v>95.999999999999972</v>
      </c>
      <c r="AQ28" s="100"/>
      <c r="AR28" s="100">
        <f t="shared" si="2"/>
        <v>9.5999999999999979</v>
      </c>
      <c r="AS28" s="100">
        <f t="shared" si="6"/>
        <v>95.999999999999972</v>
      </c>
      <c r="AT28">
        <f t="shared" si="7"/>
        <v>9.5999999999999979</v>
      </c>
      <c r="AU28" s="101">
        <f t="shared" si="0"/>
        <v>3.3024465039811268E-2</v>
      </c>
      <c r="AV28">
        <f t="shared" si="4"/>
        <v>1.023982686309672E-2</v>
      </c>
      <c r="AW28"/>
      <c r="AX28" s="1"/>
    </row>
    <row r="29" spans="1:50" ht="13.8" customHeight="1" x14ac:dyDescent="0.3">
      <c r="A29" s="17"/>
      <c r="B29" s="17"/>
      <c r="C29" s="17"/>
      <c r="D29" s="17"/>
      <c r="E29" s="6"/>
      <c r="F29" s="244" t="s">
        <v>218</v>
      </c>
      <c r="G29" s="42" t="s">
        <v>38</v>
      </c>
      <c r="H29" s="43"/>
      <c r="I29" s="49">
        <f>1000/S12</f>
        <v>539.18551515293757</v>
      </c>
      <c r="J29" s="45"/>
      <c r="K29" s="46"/>
      <c r="L29" s="45"/>
      <c r="M29" s="6"/>
      <c r="N29" s="133"/>
      <c r="O29" s="136"/>
      <c r="P29" s="136"/>
      <c r="Q29" s="136"/>
      <c r="R29" s="136"/>
      <c r="S29" s="136"/>
      <c r="T29" s="137"/>
      <c r="U29" s="17"/>
      <c r="V29" s="17"/>
      <c r="W29" s="17"/>
      <c r="X29" s="17"/>
      <c r="Y29" s="17"/>
      <c r="Z29" s="17"/>
      <c r="AA29" s="17"/>
      <c r="AB29" s="17"/>
      <c r="AC29" s="17"/>
      <c r="AD29" s="17"/>
      <c r="AE29" s="17"/>
      <c r="AF29" s="17"/>
      <c r="AG29" s="17"/>
      <c r="AH29" s="17"/>
      <c r="AI29" s="17"/>
      <c r="AJ29" s="17"/>
      <c r="AK29" s="17"/>
      <c r="AL29" s="17"/>
      <c r="AM29" s="17"/>
      <c r="AO29">
        <f t="shared" si="1"/>
        <v>25</v>
      </c>
      <c r="AP29" s="100">
        <f t="shared" si="5"/>
        <v>95.999999999999972</v>
      </c>
      <c r="AQ29" s="100"/>
      <c r="AR29" s="100">
        <f t="shared" si="2"/>
        <v>9.5999999999999979</v>
      </c>
      <c r="AS29" s="100">
        <f t="shared" si="6"/>
        <v>95.999999999999972</v>
      </c>
      <c r="AT29">
        <f t="shared" si="7"/>
        <v>105.59999999999997</v>
      </c>
      <c r="AU29" s="101">
        <f t="shared" si="0"/>
        <v>0.31432454828324286</v>
      </c>
      <c r="AV29">
        <f t="shared" si="4"/>
        <v>9.2820910320688663E-2</v>
      </c>
      <c r="AW29"/>
    </row>
    <row r="30" spans="1:50" ht="13.2" customHeight="1" thickBot="1" x14ac:dyDescent="0.35">
      <c r="A30" s="17"/>
      <c r="B30" s="17"/>
      <c r="C30" s="17"/>
      <c r="D30" s="17"/>
      <c r="E30" s="6"/>
      <c r="F30" s="245"/>
      <c r="G30" s="142" t="s">
        <v>37</v>
      </c>
      <c r="H30" s="143"/>
      <c r="I30" s="146">
        <f>1000/S13</f>
        <v>1512.2779924150975</v>
      </c>
      <c r="J30" s="144"/>
      <c r="K30" s="145"/>
      <c r="L30" s="45"/>
      <c r="M30" s="6"/>
      <c r="N30" s="133"/>
      <c r="O30" s="136"/>
      <c r="P30" s="136"/>
      <c r="Q30" s="136"/>
      <c r="R30" s="136"/>
      <c r="S30" s="136"/>
      <c r="T30" s="137"/>
      <c r="U30" s="17"/>
      <c r="V30" s="17"/>
      <c r="W30" s="17"/>
      <c r="X30" s="17"/>
      <c r="Y30" s="17"/>
      <c r="Z30" s="17"/>
      <c r="AA30" s="17"/>
      <c r="AB30" s="17"/>
      <c r="AC30" s="17"/>
      <c r="AD30" s="17"/>
      <c r="AE30" s="17"/>
      <c r="AF30" s="17"/>
      <c r="AG30" s="17"/>
      <c r="AH30" s="17"/>
      <c r="AI30" s="17"/>
      <c r="AJ30" s="17"/>
      <c r="AK30" s="17"/>
      <c r="AL30" s="17"/>
      <c r="AM30" s="17"/>
      <c r="AO30" t="str">
        <f t="shared" si="1"/>
        <v/>
      </c>
      <c r="AP30" s="100">
        <f t="shared" si="5"/>
        <v>0</v>
      </c>
      <c r="AQ30" s="100"/>
      <c r="AR30" s="100">
        <f t="shared" si="2"/>
        <v>0</v>
      </c>
      <c r="AS30" s="100">
        <f t="shared" si="6"/>
        <v>0</v>
      </c>
      <c r="AT30">
        <f t="shared" si="7"/>
        <v>0</v>
      </c>
      <c r="AU30" s="101">
        <f t="shared" si="0"/>
        <v>0</v>
      </c>
      <c r="AV30">
        <f t="shared" si="4"/>
        <v>0</v>
      </c>
      <c r="AW30"/>
    </row>
    <row r="31" spans="1:50" ht="6.45" customHeight="1" thickBot="1" x14ac:dyDescent="0.35">
      <c r="A31" s="17"/>
      <c r="B31" s="17"/>
      <c r="C31" s="17"/>
      <c r="D31" s="17"/>
      <c r="E31" s="17"/>
      <c r="F31" s="140"/>
      <c r="G31" s="139"/>
      <c r="H31" s="45"/>
      <c r="I31" s="17"/>
      <c r="J31" s="17"/>
      <c r="K31" s="17"/>
      <c r="L31" s="17"/>
      <c r="M31" s="17"/>
      <c r="N31" s="17"/>
      <c r="O31" s="6"/>
      <c r="P31" s="6"/>
      <c r="Q31" s="6"/>
      <c r="R31" s="17"/>
      <c r="S31" s="17"/>
      <c r="T31" s="17"/>
      <c r="U31" s="17"/>
      <c r="V31" s="17"/>
      <c r="W31" s="17"/>
      <c r="X31" s="17"/>
      <c r="Y31" s="17"/>
      <c r="Z31" s="17"/>
      <c r="AA31" s="17"/>
      <c r="AB31" s="17"/>
      <c r="AC31" s="17"/>
      <c r="AD31" s="17"/>
      <c r="AE31" s="17"/>
      <c r="AF31" s="17"/>
      <c r="AG31" s="17"/>
      <c r="AH31" s="17"/>
      <c r="AI31" s="17"/>
      <c r="AJ31" s="17"/>
      <c r="AK31" s="17"/>
      <c r="AL31" s="17"/>
      <c r="AM31" s="17"/>
      <c r="AO31" t="str">
        <f t="shared" si="1"/>
        <v/>
      </c>
      <c r="AP31" s="100">
        <f t="shared" si="5"/>
        <v>0</v>
      </c>
      <c r="AQ31" s="100"/>
      <c r="AR31" s="100">
        <f t="shared" si="2"/>
        <v>0</v>
      </c>
      <c r="AS31" s="100">
        <f t="shared" si="6"/>
        <v>0</v>
      </c>
      <c r="AT31">
        <f t="shared" si="7"/>
        <v>0</v>
      </c>
      <c r="AU31" s="101">
        <f t="shared" si="0"/>
        <v>0</v>
      </c>
      <c r="AV31">
        <f t="shared" si="4"/>
        <v>0</v>
      </c>
    </row>
    <row r="32" spans="1:50" ht="51" customHeight="1" x14ac:dyDescent="0.3">
      <c r="A32" s="17"/>
      <c r="B32" s="246" t="s">
        <v>31</v>
      </c>
      <c r="C32" s="19"/>
      <c r="D32" s="231" t="s">
        <v>26</v>
      </c>
      <c r="E32" s="232"/>
      <c r="F32" s="243"/>
      <c r="G32" s="21" t="s">
        <v>16</v>
      </c>
      <c r="H32" s="249" t="s">
        <v>29</v>
      </c>
      <c r="I32" s="250"/>
      <c r="J32" s="231" t="s">
        <v>28</v>
      </c>
      <c r="K32" s="243"/>
      <c r="L32" s="231" t="s">
        <v>17</v>
      </c>
      <c r="M32" s="243"/>
      <c r="N32" s="210" t="s">
        <v>18</v>
      </c>
      <c r="O32" s="21" t="s">
        <v>19</v>
      </c>
      <c r="P32" s="326" t="s">
        <v>210</v>
      </c>
      <c r="Q32" s="327" t="s">
        <v>27</v>
      </c>
      <c r="R32" s="328"/>
      <c r="S32" s="129" t="s">
        <v>204</v>
      </c>
      <c r="T32" s="17"/>
      <c r="U32" s="17"/>
      <c r="V32" s="17"/>
      <c r="W32" s="17"/>
      <c r="X32" s="17"/>
      <c r="Y32" s="17"/>
      <c r="Z32" s="17"/>
      <c r="AA32" s="17"/>
      <c r="AB32" s="17"/>
      <c r="AC32" s="17"/>
      <c r="AD32" s="17"/>
      <c r="AE32" s="17"/>
      <c r="AF32" s="17"/>
      <c r="AG32" s="17"/>
      <c r="AH32" s="17"/>
      <c r="AI32" s="17"/>
      <c r="AJ32" s="17"/>
      <c r="AN32"/>
      <c r="AO32" t="str">
        <f t="shared" si="1"/>
        <v/>
      </c>
      <c r="AP32" s="100">
        <f t="shared" si="5"/>
        <v>0</v>
      </c>
      <c r="AQ32" s="100"/>
      <c r="AR32" s="100">
        <f t="shared" si="2"/>
        <v>0</v>
      </c>
      <c r="AS32" s="100">
        <f t="shared" si="6"/>
        <v>0</v>
      </c>
      <c r="AT32">
        <f t="shared" si="7"/>
        <v>0</v>
      </c>
      <c r="AU32" s="101">
        <f t="shared" si="0"/>
        <v>0</v>
      </c>
      <c r="AV32">
        <f t="shared" si="4"/>
        <v>0</v>
      </c>
    </row>
    <row r="33" spans="1:49" ht="14.55" customHeight="1" x14ac:dyDescent="0.3">
      <c r="A33" s="17"/>
      <c r="B33" s="247"/>
      <c r="C33" s="22" t="s">
        <v>20</v>
      </c>
      <c r="D33" s="233">
        <v>0.253</v>
      </c>
      <c r="E33" s="234"/>
      <c r="F33" s="235"/>
      <c r="G33" s="32">
        <v>2.41</v>
      </c>
      <c r="H33" s="236">
        <v>4.7</v>
      </c>
      <c r="I33" s="237"/>
      <c r="J33" s="238">
        <v>285.92</v>
      </c>
      <c r="K33" s="239"/>
      <c r="L33" s="240">
        <v>1000</v>
      </c>
      <c r="M33" s="241"/>
      <c r="N33" s="119">
        <v>288</v>
      </c>
      <c r="O33" s="31">
        <v>0.85899999999999999</v>
      </c>
      <c r="P33" s="323">
        <v>3679.4511720431478</v>
      </c>
      <c r="Q33" s="324">
        <v>3.4538984183741266</v>
      </c>
      <c r="R33" s="325"/>
      <c r="S33" s="156">
        <f>AVERAGE(36.46,36.59)</f>
        <v>36.525000000000006</v>
      </c>
      <c r="T33" s="17"/>
      <c r="U33" s="17"/>
      <c r="V33" s="17"/>
      <c r="W33" s="17"/>
      <c r="X33" s="17"/>
      <c r="Y33" s="17"/>
      <c r="Z33" s="17"/>
      <c r="AA33" s="17"/>
      <c r="AB33" s="17"/>
      <c r="AC33" s="17"/>
      <c r="AD33" s="17"/>
      <c r="AE33" s="17"/>
      <c r="AF33" s="17"/>
      <c r="AG33" s="17"/>
      <c r="AH33" s="17"/>
      <c r="AI33" s="17"/>
      <c r="AJ33" s="17"/>
      <c r="AN33"/>
      <c r="AO33" t="str">
        <f t="shared" si="1"/>
        <v/>
      </c>
      <c r="AP33" s="100">
        <f t="shared" si="5"/>
        <v>0</v>
      </c>
      <c r="AQ33" s="100"/>
      <c r="AR33" s="100">
        <f t="shared" si="2"/>
        <v>0</v>
      </c>
      <c r="AS33" s="100">
        <f t="shared" si="6"/>
        <v>0</v>
      </c>
      <c r="AT33">
        <f t="shared" si="7"/>
        <v>0</v>
      </c>
      <c r="AU33" s="101">
        <f t="shared" si="0"/>
        <v>0</v>
      </c>
      <c r="AV33">
        <f t="shared" si="4"/>
        <v>0</v>
      </c>
      <c r="AW33"/>
    </row>
    <row r="34" spans="1:49" ht="12" customHeight="1" thickBot="1" x14ac:dyDescent="0.35">
      <c r="A34" s="17"/>
      <c r="B34" s="248"/>
      <c r="C34" s="23" t="s">
        <v>21</v>
      </c>
      <c r="D34" s="35" t="s">
        <v>23</v>
      </c>
      <c r="E34" s="24"/>
      <c r="F34" s="24"/>
      <c r="G34" s="34"/>
      <c r="H34" s="251" t="s">
        <v>24</v>
      </c>
      <c r="I34" s="252"/>
      <c r="J34" s="252"/>
      <c r="K34" s="252"/>
      <c r="L34" s="252"/>
      <c r="M34" s="252"/>
      <c r="N34" s="253"/>
      <c r="O34" s="36" t="s">
        <v>25</v>
      </c>
      <c r="P34" s="229" t="s">
        <v>163</v>
      </c>
      <c r="Q34" s="230"/>
      <c r="R34" s="230"/>
      <c r="S34" s="187" t="s">
        <v>219</v>
      </c>
      <c r="T34" s="17"/>
      <c r="U34" s="17"/>
      <c r="V34" s="17"/>
      <c r="W34" s="17"/>
      <c r="X34" s="17"/>
      <c r="Y34" s="17"/>
      <c r="Z34" s="17"/>
      <c r="AA34" s="17"/>
      <c r="AB34" s="17"/>
      <c r="AC34" s="17"/>
      <c r="AD34" s="17"/>
      <c r="AE34" s="17"/>
      <c r="AF34" s="17"/>
      <c r="AG34" s="17"/>
      <c r="AH34" s="17"/>
      <c r="AI34" s="17"/>
      <c r="AJ34" s="17"/>
      <c r="AK34" s="17"/>
      <c r="AO34" t="str">
        <f t="shared" si="1"/>
        <v/>
      </c>
      <c r="AP34" s="100">
        <f t="shared" si="5"/>
        <v>0</v>
      </c>
      <c r="AQ34" s="100"/>
      <c r="AR34" s="100">
        <f t="shared" si="2"/>
        <v>0</v>
      </c>
      <c r="AS34" s="100">
        <f t="shared" si="6"/>
        <v>0</v>
      </c>
      <c r="AT34">
        <f t="shared" si="7"/>
        <v>0</v>
      </c>
      <c r="AU34" s="101">
        <f t="shared" si="0"/>
        <v>0</v>
      </c>
      <c r="AV34">
        <f t="shared" si="4"/>
        <v>0</v>
      </c>
      <c r="AW34"/>
    </row>
    <row r="35" spans="1:49" ht="14.4" x14ac:dyDescent="0.3">
      <c r="A35" s="17"/>
      <c r="B35" s="2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O35" t="str">
        <f t="shared" si="1"/>
        <v/>
      </c>
      <c r="AP35" s="100">
        <f t="shared" si="5"/>
        <v>0</v>
      </c>
      <c r="AQ35" s="100"/>
      <c r="AR35" s="100">
        <f t="shared" si="2"/>
        <v>0</v>
      </c>
      <c r="AS35" s="100">
        <f t="shared" si="6"/>
        <v>0</v>
      </c>
      <c r="AT35">
        <f t="shared" si="7"/>
        <v>0</v>
      </c>
      <c r="AU35" s="101">
        <f t="shared" si="0"/>
        <v>0</v>
      </c>
      <c r="AV35">
        <f t="shared" si="4"/>
        <v>0</v>
      </c>
      <c r="AW35"/>
    </row>
    <row r="36" spans="1:49" ht="14.4" x14ac:dyDescent="0.3">
      <c r="A36" s="17"/>
      <c r="B36" s="17"/>
      <c r="C36" s="17"/>
      <c r="D36" s="17"/>
      <c r="E36" s="17"/>
      <c r="F36" s="17"/>
      <c r="G36" s="17"/>
      <c r="H36" s="17"/>
      <c r="I36" s="17"/>
      <c r="J36" s="18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O36" t="str">
        <f t="shared" si="1"/>
        <v/>
      </c>
      <c r="AP36" s="100">
        <f t="shared" si="5"/>
        <v>0</v>
      </c>
      <c r="AQ36" s="100"/>
      <c r="AR36" s="100">
        <f t="shared" si="2"/>
        <v>0</v>
      </c>
      <c r="AS36" s="100">
        <f t="shared" si="6"/>
        <v>0</v>
      </c>
      <c r="AT36">
        <f t="shared" si="7"/>
        <v>0</v>
      </c>
      <c r="AU36" s="101">
        <f t="shared" si="0"/>
        <v>0</v>
      </c>
      <c r="AV36">
        <f t="shared" si="4"/>
        <v>0</v>
      </c>
      <c r="AW36"/>
    </row>
    <row r="37" spans="1:49" ht="14.4"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O37" t="str">
        <f t="shared" si="1"/>
        <v/>
      </c>
      <c r="AP37" s="100">
        <f t="shared" si="5"/>
        <v>0</v>
      </c>
      <c r="AQ37" s="100"/>
      <c r="AR37" s="100">
        <f t="shared" si="2"/>
        <v>0</v>
      </c>
      <c r="AS37" s="100">
        <f t="shared" si="6"/>
        <v>0</v>
      </c>
      <c r="AT37">
        <f t="shared" si="7"/>
        <v>0</v>
      </c>
      <c r="AU37" s="101">
        <f t="shared" si="0"/>
        <v>0</v>
      </c>
      <c r="AV37">
        <f t="shared" si="4"/>
        <v>0</v>
      </c>
      <c r="AW37"/>
    </row>
    <row r="38" spans="1:49" ht="14.4"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O38" t="str">
        <f t="shared" si="1"/>
        <v/>
      </c>
      <c r="AP38" s="100">
        <f t="shared" si="5"/>
        <v>0</v>
      </c>
      <c r="AQ38" s="100"/>
      <c r="AR38" s="100">
        <f t="shared" si="2"/>
        <v>0</v>
      </c>
      <c r="AS38" s="100">
        <f t="shared" si="6"/>
        <v>0</v>
      </c>
      <c r="AT38">
        <f t="shared" si="7"/>
        <v>0</v>
      </c>
      <c r="AU38" s="101">
        <f t="shared" si="0"/>
        <v>0</v>
      </c>
      <c r="AV38">
        <f t="shared" si="4"/>
        <v>0</v>
      </c>
      <c r="AW38"/>
    </row>
    <row r="39" spans="1:49" ht="14.4"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O39" t="str">
        <f t="shared" si="1"/>
        <v/>
      </c>
      <c r="AP39" s="100">
        <f t="shared" si="5"/>
        <v>0</v>
      </c>
      <c r="AQ39" s="100"/>
      <c r="AR39" s="100">
        <f t="shared" si="2"/>
        <v>0</v>
      </c>
      <c r="AS39" s="100">
        <f t="shared" si="6"/>
        <v>0</v>
      </c>
      <c r="AT39">
        <f t="shared" si="7"/>
        <v>0</v>
      </c>
      <c r="AU39" s="101">
        <f t="shared" si="0"/>
        <v>0</v>
      </c>
      <c r="AV39">
        <f t="shared" si="4"/>
        <v>0</v>
      </c>
      <c r="AW39"/>
    </row>
    <row r="40" spans="1:49" ht="14.4"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O40" t="str">
        <f t="shared" si="1"/>
        <v/>
      </c>
      <c r="AP40" s="100">
        <f t="shared" si="5"/>
        <v>0</v>
      </c>
      <c r="AQ40" s="100"/>
      <c r="AR40" s="100">
        <f t="shared" si="2"/>
        <v>0</v>
      </c>
      <c r="AS40" s="100">
        <f t="shared" si="6"/>
        <v>0</v>
      </c>
      <c r="AT40">
        <f t="shared" si="7"/>
        <v>0</v>
      </c>
      <c r="AU40" s="101">
        <f t="shared" si="0"/>
        <v>0</v>
      </c>
      <c r="AV40">
        <f t="shared" si="4"/>
        <v>0</v>
      </c>
      <c r="AW40"/>
    </row>
    <row r="41" spans="1:49" ht="14.4"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O41" t="str">
        <f t="shared" si="1"/>
        <v/>
      </c>
      <c r="AP41" s="100">
        <f t="shared" si="5"/>
        <v>0</v>
      </c>
      <c r="AQ41" s="100"/>
      <c r="AR41" s="100">
        <f t="shared" si="2"/>
        <v>0</v>
      </c>
      <c r="AS41" s="100">
        <f t="shared" si="6"/>
        <v>0</v>
      </c>
      <c r="AT41">
        <f t="shared" si="7"/>
        <v>0</v>
      </c>
      <c r="AU41" s="101">
        <f t="shared" si="0"/>
        <v>0</v>
      </c>
      <c r="AV41">
        <f t="shared" si="4"/>
        <v>0</v>
      </c>
      <c r="AW41"/>
    </row>
    <row r="42" spans="1:49" ht="14.4"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O42" t="str">
        <f t="shared" si="1"/>
        <v/>
      </c>
      <c r="AP42" s="100">
        <f t="shared" si="5"/>
        <v>0</v>
      </c>
      <c r="AQ42" s="100"/>
      <c r="AR42" s="100">
        <f t="shared" si="2"/>
        <v>0</v>
      </c>
      <c r="AS42" s="100">
        <f t="shared" si="6"/>
        <v>0</v>
      </c>
      <c r="AT42">
        <f t="shared" si="7"/>
        <v>0</v>
      </c>
      <c r="AU42" s="101">
        <f t="shared" si="0"/>
        <v>0</v>
      </c>
      <c r="AV42">
        <f t="shared" si="4"/>
        <v>0</v>
      </c>
      <c r="AW42"/>
    </row>
    <row r="43" spans="1:49" ht="14.4"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O43" t="str">
        <f t="shared" si="1"/>
        <v/>
      </c>
      <c r="AP43" s="100">
        <f t="shared" si="5"/>
        <v>0</v>
      </c>
      <c r="AQ43" s="100"/>
      <c r="AR43" s="100">
        <f t="shared" si="2"/>
        <v>0</v>
      </c>
      <c r="AS43" s="100">
        <f t="shared" si="6"/>
        <v>0</v>
      </c>
      <c r="AT43">
        <f t="shared" si="7"/>
        <v>0</v>
      </c>
      <c r="AU43" s="101">
        <f t="shared" si="0"/>
        <v>0</v>
      </c>
      <c r="AV43">
        <f t="shared" si="4"/>
        <v>0</v>
      </c>
      <c r="AW43"/>
    </row>
    <row r="44" spans="1:49" ht="14.4"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O44" t="str">
        <f t="shared" si="1"/>
        <v/>
      </c>
      <c r="AP44" s="100">
        <f t="shared" si="5"/>
        <v>0</v>
      </c>
      <c r="AQ44" s="100"/>
      <c r="AR44" s="100">
        <f t="shared" si="2"/>
        <v>0</v>
      </c>
      <c r="AS44" s="100">
        <f t="shared" si="6"/>
        <v>0</v>
      </c>
      <c r="AT44">
        <f t="shared" si="7"/>
        <v>0</v>
      </c>
      <c r="AU44" s="101">
        <f t="shared" si="0"/>
        <v>0</v>
      </c>
      <c r="AV44">
        <f t="shared" si="4"/>
        <v>0</v>
      </c>
      <c r="AW44"/>
    </row>
    <row r="45" spans="1:49" ht="14.4"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O45" t="str">
        <f t="shared" si="1"/>
        <v/>
      </c>
      <c r="AP45" s="100">
        <f t="shared" si="5"/>
        <v>0</v>
      </c>
      <c r="AQ45" s="100"/>
      <c r="AR45" s="100">
        <f t="shared" si="2"/>
        <v>0</v>
      </c>
      <c r="AS45" s="100">
        <f t="shared" si="6"/>
        <v>0</v>
      </c>
      <c r="AT45">
        <f t="shared" si="7"/>
        <v>0</v>
      </c>
      <c r="AU45" s="101">
        <f t="shared" si="0"/>
        <v>0</v>
      </c>
      <c r="AV45">
        <f t="shared" si="4"/>
        <v>0</v>
      </c>
      <c r="AW45"/>
    </row>
    <row r="46" spans="1:49" ht="14.4"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t="str">
        <f t="shared" si="1"/>
        <v/>
      </c>
      <c r="AP46" s="100">
        <f t="shared" si="5"/>
        <v>0</v>
      </c>
      <c r="AQ46" s="100"/>
      <c r="AR46" s="100">
        <f t="shared" si="2"/>
        <v>0</v>
      </c>
      <c r="AS46" s="100">
        <f t="shared" si="6"/>
        <v>0</v>
      </c>
      <c r="AT46">
        <f t="shared" si="7"/>
        <v>0</v>
      </c>
      <c r="AU46" s="101">
        <f t="shared" si="0"/>
        <v>0</v>
      </c>
      <c r="AV46">
        <f t="shared" si="4"/>
        <v>0</v>
      </c>
      <c r="AW46"/>
    </row>
    <row r="47" spans="1:49" ht="14.4"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t="str">
        <f t="shared" si="1"/>
        <v/>
      </c>
      <c r="AP47" s="100">
        <f t="shared" si="5"/>
        <v>0</v>
      </c>
      <c r="AQ47" s="100"/>
      <c r="AR47" s="100">
        <f t="shared" si="2"/>
        <v>0</v>
      </c>
      <c r="AS47" s="100">
        <f t="shared" si="6"/>
        <v>0</v>
      </c>
      <c r="AT47">
        <f t="shared" si="7"/>
        <v>0</v>
      </c>
      <c r="AU47" s="101">
        <f t="shared" si="0"/>
        <v>0</v>
      </c>
      <c r="AV47">
        <f t="shared" si="4"/>
        <v>0</v>
      </c>
      <c r="AW47"/>
    </row>
    <row r="48" spans="1:49" ht="14.4"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t="str">
        <f t="shared" si="1"/>
        <v/>
      </c>
      <c r="AP48" s="100">
        <f t="shared" si="5"/>
        <v>0</v>
      </c>
      <c r="AQ48" s="100"/>
      <c r="AR48" s="100">
        <f t="shared" si="2"/>
        <v>0</v>
      </c>
      <c r="AS48" s="100">
        <f t="shared" si="6"/>
        <v>0</v>
      </c>
      <c r="AT48">
        <f t="shared" si="7"/>
        <v>0</v>
      </c>
      <c r="AU48" s="101">
        <f t="shared" si="0"/>
        <v>0</v>
      </c>
      <c r="AV48">
        <f t="shared" si="4"/>
        <v>0</v>
      </c>
      <c r="AW48"/>
    </row>
    <row r="49" spans="1:49" ht="14.4"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t="str">
        <f t="shared" si="1"/>
        <v/>
      </c>
      <c r="AP49" s="100">
        <f t="shared" si="5"/>
        <v>0</v>
      </c>
      <c r="AQ49" s="100"/>
      <c r="AR49" s="100">
        <f t="shared" si="2"/>
        <v>0</v>
      </c>
      <c r="AS49" s="100">
        <f t="shared" si="6"/>
        <v>0</v>
      </c>
      <c r="AT49">
        <f t="shared" si="7"/>
        <v>0</v>
      </c>
      <c r="AU49" s="101">
        <f t="shared" si="0"/>
        <v>0</v>
      </c>
      <c r="AV49">
        <f t="shared" si="4"/>
        <v>0</v>
      </c>
      <c r="AW49"/>
    </row>
    <row r="50" spans="1:49" ht="14.4"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t="str">
        <f t="shared" si="1"/>
        <v/>
      </c>
      <c r="AP50" s="100">
        <f t="shared" si="5"/>
        <v>0</v>
      </c>
      <c r="AQ50" s="100"/>
      <c r="AR50" s="100">
        <f t="shared" si="2"/>
        <v>0</v>
      </c>
      <c r="AS50" s="100">
        <f t="shared" si="6"/>
        <v>0</v>
      </c>
      <c r="AT50">
        <f t="shared" si="7"/>
        <v>0</v>
      </c>
      <c r="AU50" s="101">
        <f t="shared" si="0"/>
        <v>0</v>
      </c>
      <c r="AV50">
        <f t="shared" si="4"/>
        <v>0</v>
      </c>
      <c r="AW50"/>
    </row>
    <row r="51" spans="1:49" ht="14.4"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t="str">
        <f t="shared" si="1"/>
        <v/>
      </c>
      <c r="AP51" s="100">
        <f t="shared" si="5"/>
        <v>0</v>
      </c>
      <c r="AQ51" s="100"/>
      <c r="AR51" s="100">
        <f t="shared" si="2"/>
        <v>0</v>
      </c>
      <c r="AS51" s="100">
        <f t="shared" si="6"/>
        <v>0</v>
      </c>
      <c r="AT51">
        <f t="shared" si="7"/>
        <v>0</v>
      </c>
      <c r="AU51" s="101">
        <f t="shared" si="0"/>
        <v>0</v>
      </c>
      <c r="AV51">
        <f t="shared" si="4"/>
        <v>0</v>
      </c>
      <c r="AW51"/>
    </row>
    <row r="52" spans="1:49" ht="14.4"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t="str">
        <f t="shared" si="1"/>
        <v/>
      </c>
      <c r="AP52" s="100">
        <f t="shared" si="5"/>
        <v>0</v>
      </c>
      <c r="AQ52" s="100"/>
      <c r="AR52" s="100">
        <f t="shared" si="2"/>
        <v>0</v>
      </c>
      <c r="AS52" s="100">
        <f t="shared" si="6"/>
        <v>0</v>
      </c>
      <c r="AT52">
        <f t="shared" si="7"/>
        <v>0</v>
      </c>
      <c r="AU52" s="101">
        <f t="shared" si="0"/>
        <v>0</v>
      </c>
      <c r="AV52">
        <f t="shared" si="4"/>
        <v>0</v>
      </c>
      <c r="AW52"/>
    </row>
    <row r="53" spans="1:49" ht="14.4"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t="str">
        <f t="shared" si="1"/>
        <v/>
      </c>
      <c r="AP53" s="100">
        <f t="shared" si="5"/>
        <v>0</v>
      </c>
      <c r="AQ53" s="100"/>
      <c r="AR53" s="100">
        <f t="shared" si="2"/>
        <v>0</v>
      </c>
      <c r="AS53" s="100">
        <f t="shared" si="6"/>
        <v>0</v>
      </c>
      <c r="AT53">
        <f t="shared" si="7"/>
        <v>0</v>
      </c>
      <c r="AU53" s="101">
        <f t="shared" si="0"/>
        <v>0</v>
      </c>
      <c r="AV53">
        <f t="shared" si="4"/>
        <v>0</v>
      </c>
      <c r="AW53"/>
    </row>
    <row r="54" spans="1:49" ht="14.4"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t="str">
        <f t="shared" si="1"/>
        <v/>
      </c>
      <c r="AP54" s="100">
        <f t="shared" si="5"/>
        <v>0</v>
      </c>
      <c r="AQ54" s="100"/>
      <c r="AR54" s="100">
        <f t="shared" si="2"/>
        <v>0</v>
      </c>
      <c r="AS54" s="100">
        <f t="shared" si="6"/>
        <v>0</v>
      </c>
      <c r="AT54">
        <f t="shared" si="7"/>
        <v>0</v>
      </c>
      <c r="AU54" s="101">
        <f t="shared" si="0"/>
        <v>0</v>
      </c>
      <c r="AV54">
        <f t="shared" si="4"/>
        <v>0</v>
      </c>
      <c r="AW54"/>
    </row>
    <row r="55" spans="1:49" ht="14.4"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O55" t="str">
        <f t="shared" si="1"/>
        <v/>
      </c>
      <c r="AP55" s="100">
        <f t="shared" si="5"/>
        <v>0</v>
      </c>
      <c r="AQ55" s="100"/>
      <c r="AR55" s="100">
        <f t="shared" si="2"/>
        <v>0</v>
      </c>
      <c r="AS55" s="100">
        <f t="shared" si="6"/>
        <v>0</v>
      </c>
      <c r="AT55">
        <f t="shared" si="7"/>
        <v>0</v>
      </c>
      <c r="AU55" s="101">
        <f t="shared" si="0"/>
        <v>0</v>
      </c>
      <c r="AV55">
        <f t="shared" si="4"/>
        <v>0</v>
      </c>
      <c r="AW55"/>
    </row>
    <row r="56" spans="1:49" ht="14.4"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O56" t="str">
        <f t="shared" si="1"/>
        <v/>
      </c>
      <c r="AP56" s="100">
        <f t="shared" si="5"/>
        <v>0</v>
      </c>
      <c r="AQ56" s="100"/>
      <c r="AR56" s="100">
        <f t="shared" si="2"/>
        <v>0</v>
      </c>
      <c r="AS56" s="100">
        <f t="shared" si="6"/>
        <v>0</v>
      </c>
      <c r="AT56">
        <f t="shared" si="7"/>
        <v>0</v>
      </c>
      <c r="AU56" s="101">
        <f t="shared" si="0"/>
        <v>0</v>
      </c>
      <c r="AV56">
        <f t="shared" si="4"/>
        <v>0</v>
      </c>
      <c r="AW56"/>
    </row>
    <row r="57" spans="1:49" ht="14.4"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O57" t="str">
        <f t="shared" si="1"/>
        <v/>
      </c>
      <c r="AP57" s="100">
        <f t="shared" si="5"/>
        <v>0</v>
      </c>
      <c r="AQ57" s="100"/>
      <c r="AR57" s="100">
        <f t="shared" si="2"/>
        <v>0</v>
      </c>
      <c r="AS57" s="100">
        <f t="shared" si="6"/>
        <v>0</v>
      </c>
      <c r="AT57">
        <f t="shared" si="7"/>
        <v>0</v>
      </c>
      <c r="AU57" s="101">
        <f t="shared" si="0"/>
        <v>0</v>
      </c>
      <c r="AV57">
        <f t="shared" si="4"/>
        <v>0</v>
      </c>
      <c r="AW57"/>
    </row>
    <row r="58" spans="1:49" ht="14.4"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O58" t="str">
        <f t="shared" si="1"/>
        <v/>
      </c>
      <c r="AP58" s="100">
        <f t="shared" si="5"/>
        <v>0</v>
      </c>
      <c r="AQ58" s="100"/>
      <c r="AR58" s="100">
        <f t="shared" si="2"/>
        <v>0</v>
      </c>
      <c r="AS58" s="100">
        <f t="shared" si="6"/>
        <v>0</v>
      </c>
      <c r="AT58">
        <f t="shared" si="7"/>
        <v>0</v>
      </c>
      <c r="AU58" s="101">
        <f t="shared" si="0"/>
        <v>0</v>
      </c>
      <c r="AV58">
        <f t="shared" si="4"/>
        <v>0</v>
      </c>
      <c r="AW58"/>
    </row>
    <row r="59" spans="1:49" ht="14.4"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O59" t="str">
        <f t="shared" si="1"/>
        <v/>
      </c>
      <c r="AP59" s="100">
        <f t="shared" si="5"/>
        <v>0</v>
      </c>
      <c r="AQ59" s="100"/>
      <c r="AR59" s="100">
        <f t="shared" si="2"/>
        <v>0</v>
      </c>
      <c r="AS59" s="100">
        <f t="shared" si="6"/>
        <v>0</v>
      </c>
      <c r="AT59">
        <f t="shared" si="7"/>
        <v>0</v>
      </c>
      <c r="AU59" s="101">
        <f t="shared" si="0"/>
        <v>0</v>
      </c>
      <c r="AV59">
        <f t="shared" si="4"/>
        <v>0</v>
      </c>
      <c r="AW59"/>
    </row>
    <row r="60" spans="1:49" ht="14.4"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O60" t="str">
        <f t="shared" si="1"/>
        <v/>
      </c>
      <c r="AP60" s="100">
        <f t="shared" si="5"/>
        <v>0</v>
      </c>
      <c r="AQ60" s="100"/>
      <c r="AR60" s="100">
        <f t="shared" si="2"/>
        <v>0</v>
      </c>
      <c r="AS60" s="100">
        <f t="shared" si="6"/>
        <v>0</v>
      </c>
      <c r="AT60">
        <f t="shared" si="7"/>
        <v>0</v>
      </c>
      <c r="AU60" s="101">
        <f t="shared" si="0"/>
        <v>0</v>
      </c>
      <c r="AV60">
        <f t="shared" si="4"/>
        <v>0</v>
      </c>
      <c r="AW60"/>
    </row>
    <row r="61" spans="1:49" ht="14.4"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O61" t="str">
        <f t="shared" si="1"/>
        <v/>
      </c>
      <c r="AP61" s="100">
        <f t="shared" si="5"/>
        <v>0</v>
      </c>
      <c r="AQ61" s="100"/>
      <c r="AR61" s="100">
        <f t="shared" si="2"/>
        <v>0</v>
      </c>
      <c r="AS61" s="100">
        <f t="shared" si="6"/>
        <v>0</v>
      </c>
      <c r="AT61">
        <f t="shared" si="7"/>
        <v>0</v>
      </c>
      <c r="AU61" s="101">
        <f t="shared" si="0"/>
        <v>0</v>
      </c>
      <c r="AV61">
        <f t="shared" si="4"/>
        <v>0</v>
      </c>
      <c r="AW61"/>
    </row>
    <row r="62" spans="1:49" ht="14.4"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O62" t="str">
        <f t="shared" si="1"/>
        <v/>
      </c>
      <c r="AP62" s="100">
        <f t="shared" si="5"/>
        <v>0</v>
      </c>
      <c r="AQ62" s="100"/>
      <c r="AR62" s="100">
        <f t="shared" si="2"/>
        <v>0</v>
      </c>
      <c r="AS62" s="100">
        <f t="shared" si="6"/>
        <v>0</v>
      </c>
      <c r="AT62">
        <f t="shared" si="7"/>
        <v>0</v>
      </c>
      <c r="AU62" s="101">
        <f t="shared" si="0"/>
        <v>0</v>
      </c>
      <c r="AV62">
        <f t="shared" si="4"/>
        <v>0</v>
      </c>
      <c r="AW62"/>
    </row>
    <row r="63" spans="1:49" ht="14.4"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O63" t="str">
        <f t="shared" si="1"/>
        <v/>
      </c>
      <c r="AP63" s="100">
        <f t="shared" si="5"/>
        <v>0</v>
      </c>
      <c r="AQ63" s="100"/>
      <c r="AR63" s="100">
        <f t="shared" si="2"/>
        <v>0</v>
      </c>
      <c r="AS63" s="100">
        <f t="shared" si="6"/>
        <v>0</v>
      </c>
      <c r="AT63">
        <f t="shared" si="7"/>
        <v>0</v>
      </c>
      <c r="AU63" s="101">
        <f t="shared" si="0"/>
        <v>0</v>
      </c>
      <c r="AV63">
        <f t="shared" si="4"/>
        <v>0</v>
      </c>
      <c r="AW63"/>
    </row>
    <row r="64" spans="1:49" ht="14.4"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O64" t="str">
        <f t="shared" si="1"/>
        <v/>
      </c>
      <c r="AP64" s="100">
        <f t="shared" si="5"/>
        <v>0</v>
      </c>
      <c r="AQ64" s="100"/>
      <c r="AR64" s="100">
        <f t="shared" si="2"/>
        <v>0</v>
      </c>
      <c r="AS64" s="100">
        <f t="shared" si="6"/>
        <v>0</v>
      </c>
      <c r="AT64">
        <f t="shared" si="7"/>
        <v>0</v>
      </c>
      <c r="AU64" s="101">
        <f t="shared" si="0"/>
        <v>0</v>
      </c>
      <c r="AV64">
        <f t="shared" si="4"/>
        <v>0</v>
      </c>
      <c r="AW64"/>
    </row>
    <row r="65" spans="1:49" ht="14.4"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O65" t="str">
        <f t="shared" si="1"/>
        <v/>
      </c>
      <c r="AP65" s="100">
        <f t="shared" si="5"/>
        <v>0</v>
      </c>
      <c r="AQ65" s="100"/>
      <c r="AR65" s="100">
        <f t="shared" si="2"/>
        <v>0</v>
      </c>
      <c r="AS65" s="100">
        <f t="shared" si="6"/>
        <v>0</v>
      </c>
      <c r="AT65">
        <f t="shared" si="7"/>
        <v>0</v>
      </c>
      <c r="AU65" s="101">
        <f t="shared" si="0"/>
        <v>0</v>
      </c>
      <c r="AV65">
        <f t="shared" si="4"/>
        <v>0</v>
      </c>
      <c r="AW65"/>
    </row>
    <row r="66" spans="1:49" ht="14.4"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O66" t="str">
        <f t="shared" si="1"/>
        <v/>
      </c>
      <c r="AP66" s="100">
        <f t="shared" si="5"/>
        <v>0</v>
      </c>
      <c r="AQ66" s="100"/>
      <c r="AR66" s="100">
        <f t="shared" si="2"/>
        <v>0</v>
      </c>
      <c r="AS66" s="100">
        <f t="shared" si="6"/>
        <v>0</v>
      </c>
      <c r="AT66">
        <f t="shared" si="7"/>
        <v>0</v>
      </c>
      <c r="AU66" s="101">
        <f t="shared" si="0"/>
        <v>0</v>
      </c>
      <c r="AV66">
        <f t="shared" si="4"/>
        <v>0</v>
      </c>
      <c r="AW66"/>
    </row>
    <row r="67" spans="1:49" ht="14.4"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O67" t="str">
        <f t="shared" si="1"/>
        <v/>
      </c>
      <c r="AP67" s="100">
        <f t="shared" si="5"/>
        <v>0</v>
      </c>
      <c r="AQ67" s="100"/>
      <c r="AR67" s="100">
        <f t="shared" si="2"/>
        <v>0</v>
      </c>
      <c r="AS67" s="100">
        <f t="shared" si="6"/>
        <v>0</v>
      </c>
      <c r="AT67">
        <f t="shared" si="7"/>
        <v>0</v>
      </c>
      <c r="AU67" s="101">
        <f t="shared" si="0"/>
        <v>0</v>
      </c>
      <c r="AV67">
        <f t="shared" si="4"/>
        <v>0</v>
      </c>
      <c r="AW67"/>
    </row>
    <row r="68" spans="1:49" ht="14.4"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O68" t="str">
        <f t="shared" si="1"/>
        <v/>
      </c>
      <c r="AP68" s="100">
        <f t="shared" si="5"/>
        <v>0</v>
      </c>
      <c r="AQ68" s="100"/>
      <c r="AR68" s="100">
        <f t="shared" si="2"/>
        <v>0</v>
      </c>
      <c r="AS68" s="100">
        <f t="shared" si="6"/>
        <v>0</v>
      </c>
      <c r="AT68">
        <f t="shared" si="7"/>
        <v>0</v>
      </c>
      <c r="AU68" s="101">
        <f t="shared" ref="AU68:AU111" si="8">LN(AT68+$J$33)-LN($J$33)</f>
        <v>0</v>
      </c>
      <c r="AV68">
        <f t="shared" si="4"/>
        <v>0</v>
      </c>
      <c r="AW68"/>
    </row>
    <row r="69" spans="1:49" ht="14.4" x14ac:dyDescent="0.3">
      <c r="AO69" t="str">
        <f t="shared" ref="AO69:AO111" si="9">IF(AO68&lt;$D$14,AO68+1,"")</f>
        <v/>
      </c>
      <c r="AP69" s="100">
        <f t="shared" si="5"/>
        <v>0</v>
      </c>
      <c r="AQ69" s="100"/>
      <c r="AR69" s="100">
        <f t="shared" ref="AR69:AR111" si="10">$D$10*AP69</f>
        <v>0</v>
      </c>
      <c r="AS69" s="100">
        <f t="shared" si="6"/>
        <v>0</v>
      </c>
      <c r="AT69">
        <f t="shared" si="7"/>
        <v>0</v>
      </c>
      <c r="AU69" s="101">
        <f t="shared" si="8"/>
        <v>0</v>
      </c>
      <c r="AV69">
        <f t="shared" ref="AV69:AV111" si="11">IF(ISNUMBER(AO69),AU69/(1+$D$7)^AO69,0)</f>
        <v>0</v>
      </c>
      <c r="AW69"/>
    </row>
    <row r="70" spans="1:49" ht="14.4" x14ac:dyDescent="0.3">
      <c r="AO70" t="str">
        <f t="shared" si="9"/>
        <v/>
      </c>
      <c r="AP70" s="100">
        <f t="shared" ref="AP70:AP111" si="12">IF(ISNUMBER(AO70),AS69,0)</f>
        <v>0</v>
      </c>
      <c r="AQ70" s="100"/>
      <c r="AR70" s="100">
        <f t="shared" si="10"/>
        <v>0</v>
      </c>
      <c r="AS70" s="100">
        <f t="shared" ref="AS70:AS111" si="13">AP70</f>
        <v>0</v>
      </c>
      <c r="AT70">
        <f t="shared" si="7"/>
        <v>0</v>
      </c>
      <c r="AU70" s="101">
        <f t="shared" si="8"/>
        <v>0</v>
      </c>
      <c r="AV70">
        <f t="shared" si="11"/>
        <v>0</v>
      </c>
      <c r="AW70"/>
    </row>
    <row r="71" spans="1:49" ht="14.4" x14ac:dyDescent="0.3">
      <c r="AO71" t="str">
        <f t="shared" si="9"/>
        <v/>
      </c>
      <c r="AP71" s="100">
        <f t="shared" si="12"/>
        <v>0</v>
      </c>
      <c r="AQ71" s="100"/>
      <c r="AR71" s="100">
        <f t="shared" si="10"/>
        <v>0</v>
      </c>
      <c r="AS71" s="100">
        <f t="shared" si="13"/>
        <v>0</v>
      </c>
      <c r="AT71">
        <f t="shared" si="7"/>
        <v>0</v>
      </c>
      <c r="AU71" s="101">
        <f t="shared" si="8"/>
        <v>0</v>
      </c>
      <c r="AV71">
        <f t="shared" si="11"/>
        <v>0</v>
      </c>
      <c r="AW71"/>
    </row>
    <row r="72" spans="1:49" ht="14.4" x14ac:dyDescent="0.3">
      <c r="AO72" t="str">
        <f t="shared" si="9"/>
        <v/>
      </c>
      <c r="AP72" s="100">
        <f t="shared" si="12"/>
        <v>0</v>
      </c>
      <c r="AQ72" s="100"/>
      <c r="AR72" s="100">
        <f t="shared" si="10"/>
        <v>0</v>
      </c>
      <c r="AS72" s="100">
        <f t="shared" si="13"/>
        <v>0</v>
      </c>
      <c r="AT72">
        <f t="shared" si="7"/>
        <v>0</v>
      </c>
      <c r="AU72" s="101">
        <f t="shared" si="8"/>
        <v>0</v>
      </c>
      <c r="AV72">
        <f t="shared" si="11"/>
        <v>0</v>
      </c>
      <c r="AW72"/>
    </row>
    <row r="73" spans="1:49" ht="14.4" x14ac:dyDescent="0.3">
      <c r="AO73" t="str">
        <f t="shared" si="9"/>
        <v/>
      </c>
      <c r="AP73" s="100">
        <f t="shared" si="12"/>
        <v>0</v>
      </c>
      <c r="AQ73" s="100"/>
      <c r="AR73" s="100">
        <f t="shared" si="10"/>
        <v>0</v>
      </c>
      <c r="AS73" s="100">
        <f t="shared" si="13"/>
        <v>0</v>
      </c>
      <c r="AT73">
        <f t="shared" si="7"/>
        <v>0</v>
      </c>
      <c r="AU73" s="101">
        <f t="shared" si="8"/>
        <v>0</v>
      </c>
      <c r="AV73">
        <f t="shared" si="11"/>
        <v>0</v>
      </c>
      <c r="AW73"/>
    </row>
    <row r="74" spans="1:49" ht="14.4" x14ac:dyDescent="0.3">
      <c r="AO74" t="str">
        <f t="shared" si="9"/>
        <v/>
      </c>
      <c r="AP74" s="100">
        <f t="shared" si="12"/>
        <v>0</v>
      </c>
      <c r="AQ74" s="100"/>
      <c r="AR74" s="100">
        <f t="shared" si="10"/>
        <v>0</v>
      </c>
      <c r="AS74" s="100">
        <f t="shared" si="13"/>
        <v>0</v>
      </c>
      <c r="AT74">
        <f t="shared" si="7"/>
        <v>0</v>
      </c>
      <c r="AU74" s="101">
        <f t="shared" si="8"/>
        <v>0</v>
      </c>
      <c r="AV74">
        <f t="shared" si="11"/>
        <v>0</v>
      </c>
      <c r="AW74"/>
    </row>
    <row r="75" spans="1:49" ht="14.4" x14ac:dyDescent="0.3">
      <c r="AO75" t="str">
        <f t="shared" si="9"/>
        <v/>
      </c>
      <c r="AP75" s="100">
        <f t="shared" si="12"/>
        <v>0</v>
      </c>
      <c r="AQ75" s="100"/>
      <c r="AR75" s="100">
        <f t="shared" si="10"/>
        <v>0</v>
      </c>
      <c r="AS75" s="100">
        <f t="shared" si="13"/>
        <v>0</v>
      </c>
      <c r="AT75">
        <f t="shared" si="7"/>
        <v>0</v>
      </c>
      <c r="AU75" s="101">
        <f t="shared" si="8"/>
        <v>0</v>
      </c>
      <c r="AV75">
        <f t="shared" si="11"/>
        <v>0</v>
      </c>
      <c r="AW75"/>
    </row>
    <row r="76" spans="1:49" ht="14.4" x14ac:dyDescent="0.3">
      <c r="AO76" t="str">
        <f t="shared" si="9"/>
        <v/>
      </c>
      <c r="AP76" s="100">
        <f t="shared" si="12"/>
        <v>0</v>
      </c>
      <c r="AQ76" s="100"/>
      <c r="AR76" s="100">
        <f t="shared" si="10"/>
        <v>0</v>
      </c>
      <c r="AS76" s="100">
        <f t="shared" si="13"/>
        <v>0</v>
      </c>
      <c r="AT76">
        <f t="shared" si="7"/>
        <v>0</v>
      </c>
      <c r="AU76" s="101">
        <f t="shared" si="8"/>
        <v>0</v>
      </c>
      <c r="AV76">
        <f t="shared" si="11"/>
        <v>0</v>
      </c>
      <c r="AW76"/>
    </row>
    <row r="77" spans="1:49" ht="14.4" x14ac:dyDescent="0.3">
      <c r="AO77" t="str">
        <f t="shared" si="9"/>
        <v/>
      </c>
      <c r="AP77" s="100">
        <f t="shared" si="12"/>
        <v>0</v>
      </c>
      <c r="AQ77" s="100"/>
      <c r="AR77" s="100">
        <f t="shared" si="10"/>
        <v>0</v>
      </c>
      <c r="AS77" s="100">
        <f t="shared" si="13"/>
        <v>0</v>
      </c>
      <c r="AT77">
        <f t="shared" si="7"/>
        <v>0</v>
      </c>
      <c r="AU77" s="101">
        <f t="shared" si="8"/>
        <v>0</v>
      </c>
      <c r="AV77">
        <f t="shared" si="11"/>
        <v>0</v>
      </c>
      <c r="AW77"/>
    </row>
    <row r="78" spans="1:49" ht="14.4" x14ac:dyDescent="0.3">
      <c r="AO78" t="str">
        <f t="shared" si="9"/>
        <v/>
      </c>
      <c r="AP78" s="100">
        <f t="shared" si="12"/>
        <v>0</v>
      </c>
      <c r="AQ78" s="100"/>
      <c r="AR78" s="100">
        <f t="shared" si="10"/>
        <v>0</v>
      </c>
      <c r="AS78" s="100">
        <f t="shared" si="13"/>
        <v>0</v>
      </c>
      <c r="AT78">
        <f t="shared" si="7"/>
        <v>0</v>
      </c>
      <c r="AU78" s="101">
        <f t="shared" si="8"/>
        <v>0</v>
      </c>
      <c r="AV78">
        <f t="shared" si="11"/>
        <v>0</v>
      </c>
      <c r="AW78"/>
    </row>
    <row r="79" spans="1:49" ht="14.4" x14ac:dyDescent="0.3">
      <c r="AO79" t="str">
        <f t="shared" si="9"/>
        <v/>
      </c>
      <c r="AP79" s="100">
        <f t="shared" si="12"/>
        <v>0</v>
      </c>
      <c r="AQ79" s="100"/>
      <c r="AR79" s="100">
        <f t="shared" si="10"/>
        <v>0</v>
      </c>
      <c r="AS79" s="100">
        <f t="shared" si="13"/>
        <v>0</v>
      </c>
      <c r="AT79">
        <f t="shared" ref="AT79:AT111" si="14">IF(ISNUMBER(AO80),SUM(AQ79:AR79),SUM(AQ79:AS79))</f>
        <v>0</v>
      </c>
      <c r="AU79" s="101">
        <f t="shared" si="8"/>
        <v>0</v>
      </c>
      <c r="AV79">
        <f t="shared" si="11"/>
        <v>0</v>
      </c>
      <c r="AW79"/>
    </row>
    <row r="80" spans="1:49" ht="14.4" x14ac:dyDescent="0.3">
      <c r="AO80" t="str">
        <f t="shared" si="9"/>
        <v/>
      </c>
      <c r="AP80" s="100">
        <f t="shared" si="12"/>
        <v>0</v>
      </c>
      <c r="AQ80" s="100"/>
      <c r="AR80" s="100">
        <f t="shared" si="10"/>
        <v>0</v>
      </c>
      <c r="AS80" s="100">
        <f t="shared" si="13"/>
        <v>0</v>
      </c>
      <c r="AT80">
        <f t="shared" si="14"/>
        <v>0</v>
      </c>
      <c r="AU80" s="101">
        <f t="shared" si="8"/>
        <v>0</v>
      </c>
      <c r="AV80">
        <f t="shared" si="11"/>
        <v>0</v>
      </c>
      <c r="AW80"/>
    </row>
    <row r="81" spans="41:49" ht="14.4" x14ac:dyDescent="0.3">
      <c r="AO81" t="str">
        <f t="shared" si="9"/>
        <v/>
      </c>
      <c r="AP81" s="100">
        <f t="shared" si="12"/>
        <v>0</v>
      </c>
      <c r="AQ81" s="100"/>
      <c r="AR81" s="100">
        <f t="shared" si="10"/>
        <v>0</v>
      </c>
      <c r="AS81" s="100">
        <f t="shared" si="13"/>
        <v>0</v>
      </c>
      <c r="AT81">
        <f t="shared" si="14"/>
        <v>0</v>
      </c>
      <c r="AU81" s="101">
        <f t="shared" si="8"/>
        <v>0</v>
      </c>
      <c r="AV81">
        <f t="shared" si="11"/>
        <v>0</v>
      </c>
      <c r="AW81"/>
    </row>
    <row r="82" spans="41:49" ht="14.4" x14ac:dyDescent="0.3">
      <c r="AO82" t="str">
        <f t="shared" si="9"/>
        <v/>
      </c>
      <c r="AP82" s="100">
        <f t="shared" si="12"/>
        <v>0</v>
      </c>
      <c r="AQ82" s="100"/>
      <c r="AR82" s="100">
        <f t="shared" si="10"/>
        <v>0</v>
      </c>
      <c r="AS82" s="100">
        <f t="shared" si="13"/>
        <v>0</v>
      </c>
      <c r="AT82">
        <f t="shared" si="14"/>
        <v>0</v>
      </c>
      <c r="AU82" s="101">
        <f t="shared" si="8"/>
        <v>0</v>
      </c>
      <c r="AV82">
        <f t="shared" si="11"/>
        <v>0</v>
      </c>
      <c r="AW82"/>
    </row>
    <row r="83" spans="41:49" ht="14.4" x14ac:dyDescent="0.3">
      <c r="AO83" t="str">
        <f t="shared" si="9"/>
        <v/>
      </c>
      <c r="AP83" s="100">
        <f t="shared" si="12"/>
        <v>0</v>
      </c>
      <c r="AQ83" s="100"/>
      <c r="AR83" s="100">
        <f t="shared" si="10"/>
        <v>0</v>
      </c>
      <c r="AS83" s="100">
        <f t="shared" si="13"/>
        <v>0</v>
      </c>
      <c r="AT83">
        <f t="shared" si="14"/>
        <v>0</v>
      </c>
      <c r="AU83" s="101">
        <f t="shared" si="8"/>
        <v>0</v>
      </c>
      <c r="AV83">
        <f t="shared" si="11"/>
        <v>0</v>
      </c>
      <c r="AW83"/>
    </row>
    <row r="84" spans="41:49" ht="14.4" x14ac:dyDescent="0.3">
      <c r="AO84" t="str">
        <f t="shared" si="9"/>
        <v/>
      </c>
      <c r="AP84" s="100">
        <f t="shared" si="12"/>
        <v>0</v>
      </c>
      <c r="AQ84" s="100"/>
      <c r="AR84" s="100">
        <f t="shared" si="10"/>
        <v>0</v>
      </c>
      <c r="AS84" s="100">
        <f t="shared" si="13"/>
        <v>0</v>
      </c>
      <c r="AT84">
        <f t="shared" si="14"/>
        <v>0</v>
      </c>
      <c r="AU84" s="101">
        <f t="shared" si="8"/>
        <v>0</v>
      </c>
      <c r="AV84">
        <f t="shared" si="11"/>
        <v>0</v>
      </c>
      <c r="AW84"/>
    </row>
    <row r="85" spans="41:49" ht="14.4" x14ac:dyDescent="0.3">
      <c r="AO85" t="str">
        <f t="shared" si="9"/>
        <v/>
      </c>
      <c r="AP85" s="100">
        <f t="shared" si="12"/>
        <v>0</v>
      </c>
      <c r="AQ85" s="100"/>
      <c r="AR85" s="100">
        <f t="shared" si="10"/>
        <v>0</v>
      </c>
      <c r="AS85" s="100">
        <f t="shared" si="13"/>
        <v>0</v>
      </c>
      <c r="AT85">
        <f t="shared" si="14"/>
        <v>0</v>
      </c>
      <c r="AU85" s="101">
        <f t="shared" si="8"/>
        <v>0</v>
      </c>
      <c r="AV85">
        <f t="shared" si="11"/>
        <v>0</v>
      </c>
      <c r="AW85"/>
    </row>
    <row r="86" spans="41:49" ht="14.4" x14ac:dyDescent="0.3">
      <c r="AO86" t="str">
        <f t="shared" si="9"/>
        <v/>
      </c>
      <c r="AP86" s="100">
        <f t="shared" si="12"/>
        <v>0</v>
      </c>
      <c r="AQ86" s="100"/>
      <c r="AR86" s="100">
        <f t="shared" si="10"/>
        <v>0</v>
      </c>
      <c r="AS86" s="100">
        <f t="shared" si="13"/>
        <v>0</v>
      </c>
      <c r="AT86">
        <f t="shared" si="14"/>
        <v>0</v>
      </c>
      <c r="AU86" s="101">
        <f t="shared" si="8"/>
        <v>0</v>
      </c>
      <c r="AV86">
        <f t="shared" si="11"/>
        <v>0</v>
      </c>
      <c r="AW86"/>
    </row>
    <row r="87" spans="41:49" ht="14.4" x14ac:dyDescent="0.3">
      <c r="AO87" t="str">
        <f t="shared" si="9"/>
        <v/>
      </c>
      <c r="AP87" s="100">
        <f t="shared" si="12"/>
        <v>0</v>
      </c>
      <c r="AQ87" s="100"/>
      <c r="AR87" s="100">
        <f t="shared" si="10"/>
        <v>0</v>
      </c>
      <c r="AS87" s="100">
        <f t="shared" si="13"/>
        <v>0</v>
      </c>
      <c r="AT87">
        <f t="shared" si="14"/>
        <v>0</v>
      </c>
      <c r="AU87" s="101">
        <f t="shared" si="8"/>
        <v>0</v>
      </c>
      <c r="AV87">
        <f t="shared" si="11"/>
        <v>0</v>
      </c>
      <c r="AW87"/>
    </row>
    <row r="88" spans="41:49" ht="14.4" x14ac:dyDescent="0.3">
      <c r="AO88" t="str">
        <f t="shared" si="9"/>
        <v/>
      </c>
      <c r="AP88" s="100">
        <f t="shared" si="12"/>
        <v>0</v>
      </c>
      <c r="AQ88" s="100"/>
      <c r="AR88" s="100">
        <f t="shared" si="10"/>
        <v>0</v>
      </c>
      <c r="AS88" s="100">
        <f t="shared" si="13"/>
        <v>0</v>
      </c>
      <c r="AT88">
        <f t="shared" si="14"/>
        <v>0</v>
      </c>
      <c r="AU88" s="101">
        <f t="shared" si="8"/>
        <v>0</v>
      </c>
      <c r="AV88">
        <f t="shared" si="11"/>
        <v>0</v>
      </c>
      <c r="AW88"/>
    </row>
    <row r="89" spans="41:49" ht="14.4" x14ac:dyDescent="0.3">
      <c r="AO89" t="str">
        <f t="shared" si="9"/>
        <v/>
      </c>
      <c r="AP89" s="100">
        <f t="shared" si="12"/>
        <v>0</v>
      </c>
      <c r="AQ89" s="100"/>
      <c r="AR89" s="100">
        <f t="shared" si="10"/>
        <v>0</v>
      </c>
      <c r="AS89" s="100">
        <f t="shared" si="13"/>
        <v>0</v>
      </c>
      <c r="AT89">
        <f t="shared" si="14"/>
        <v>0</v>
      </c>
      <c r="AU89" s="101">
        <f t="shared" si="8"/>
        <v>0</v>
      </c>
      <c r="AV89">
        <f t="shared" si="11"/>
        <v>0</v>
      </c>
      <c r="AW89"/>
    </row>
    <row r="90" spans="41:49" ht="14.4" x14ac:dyDescent="0.3">
      <c r="AO90" t="str">
        <f t="shared" si="9"/>
        <v/>
      </c>
      <c r="AP90" s="100">
        <f t="shared" si="12"/>
        <v>0</v>
      </c>
      <c r="AQ90" s="100"/>
      <c r="AR90" s="100">
        <f t="shared" si="10"/>
        <v>0</v>
      </c>
      <c r="AS90" s="100">
        <f t="shared" si="13"/>
        <v>0</v>
      </c>
      <c r="AT90">
        <f t="shared" si="14"/>
        <v>0</v>
      </c>
      <c r="AU90" s="101">
        <f t="shared" si="8"/>
        <v>0</v>
      </c>
      <c r="AV90">
        <f t="shared" si="11"/>
        <v>0</v>
      </c>
      <c r="AW90"/>
    </row>
    <row r="91" spans="41:49" ht="14.4" x14ac:dyDescent="0.3">
      <c r="AO91" t="str">
        <f t="shared" si="9"/>
        <v/>
      </c>
      <c r="AP91" s="100">
        <f t="shared" si="12"/>
        <v>0</v>
      </c>
      <c r="AQ91" s="100"/>
      <c r="AR91" s="100">
        <f t="shared" si="10"/>
        <v>0</v>
      </c>
      <c r="AS91" s="100">
        <f t="shared" si="13"/>
        <v>0</v>
      </c>
      <c r="AT91">
        <f t="shared" si="14"/>
        <v>0</v>
      </c>
      <c r="AU91" s="101">
        <f t="shared" si="8"/>
        <v>0</v>
      </c>
      <c r="AV91">
        <f t="shared" si="11"/>
        <v>0</v>
      </c>
      <c r="AW91"/>
    </row>
    <row r="92" spans="41:49" ht="14.4" x14ac:dyDescent="0.3">
      <c r="AO92" t="str">
        <f t="shared" si="9"/>
        <v/>
      </c>
      <c r="AP92" s="100">
        <f t="shared" si="12"/>
        <v>0</v>
      </c>
      <c r="AQ92" s="100"/>
      <c r="AR92" s="100">
        <f t="shared" si="10"/>
        <v>0</v>
      </c>
      <c r="AS92" s="100">
        <f t="shared" si="13"/>
        <v>0</v>
      </c>
      <c r="AT92">
        <f t="shared" si="14"/>
        <v>0</v>
      </c>
      <c r="AU92" s="101">
        <f t="shared" si="8"/>
        <v>0</v>
      </c>
      <c r="AV92">
        <f t="shared" si="11"/>
        <v>0</v>
      </c>
      <c r="AW92"/>
    </row>
    <row r="93" spans="41:49" ht="14.4" x14ac:dyDescent="0.3">
      <c r="AO93" t="str">
        <f t="shared" si="9"/>
        <v/>
      </c>
      <c r="AP93" s="100">
        <f t="shared" si="12"/>
        <v>0</v>
      </c>
      <c r="AQ93" s="100"/>
      <c r="AR93" s="100">
        <f t="shared" si="10"/>
        <v>0</v>
      </c>
      <c r="AS93" s="100">
        <f t="shared" si="13"/>
        <v>0</v>
      </c>
      <c r="AT93">
        <f t="shared" si="14"/>
        <v>0</v>
      </c>
      <c r="AU93" s="101">
        <f t="shared" si="8"/>
        <v>0</v>
      </c>
      <c r="AV93">
        <f t="shared" si="11"/>
        <v>0</v>
      </c>
      <c r="AW93"/>
    </row>
    <row r="94" spans="41:49" ht="14.4" x14ac:dyDescent="0.3">
      <c r="AO94" t="str">
        <f t="shared" si="9"/>
        <v/>
      </c>
      <c r="AP94" s="100">
        <f t="shared" si="12"/>
        <v>0</v>
      </c>
      <c r="AQ94" s="100"/>
      <c r="AR94" s="100">
        <f t="shared" si="10"/>
        <v>0</v>
      </c>
      <c r="AS94" s="100">
        <f t="shared" si="13"/>
        <v>0</v>
      </c>
      <c r="AT94">
        <f t="shared" si="14"/>
        <v>0</v>
      </c>
      <c r="AU94" s="101">
        <f t="shared" si="8"/>
        <v>0</v>
      </c>
      <c r="AV94">
        <f t="shared" si="11"/>
        <v>0</v>
      </c>
      <c r="AW94"/>
    </row>
    <row r="95" spans="41:49" ht="14.4" x14ac:dyDescent="0.3">
      <c r="AO95" t="str">
        <f t="shared" si="9"/>
        <v/>
      </c>
      <c r="AP95" s="100">
        <f t="shared" si="12"/>
        <v>0</v>
      </c>
      <c r="AQ95" s="100"/>
      <c r="AR95" s="100">
        <f t="shared" si="10"/>
        <v>0</v>
      </c>
      <c r="AS95" s="100">
        <f t="shared" si="13"/>
        <v>0</v>
      </c>
      <c r="AT95">
        <f t="shared" si="14"/>
        <v>0</v>
      </c>
      <c r="AU95" s="101">
        <f t="shared" si="8"/>
        <v>0</v>
      </c>
      <c r="AV95">
        <f t="shared" si="11"/>
        <v>0</v>
      </c>
      <c r="AW95"/>
    </row>
    <row r="96" spans="41:49" ht="14.4" x14ac:dyDescent="0.3">
      <c r="AO96" t="str">
        <f t="shared" si="9"/>
        <v/>
      </c>
      <c r="AP96" s="100">
        <f t="shared" si="12"/>
        <v>0</v>
      </c>
      <c r="AQ96" s="100"/>
      <c r="AR96" s="100">
        <f t="shared" si="10"/>
        <v>0</v>
      </c>
      <c r="AS96" s="100">
        <f t="shared" si="13"/>
        <v>0</v>
      </c>
      <c r="AT96">
        <f t="shared" si="14"/>
        <v>0</v>
      </c>
      <c r="AU96" s="101">
        <f t="shared" si="8"/>
        <v>0</v>
      </c>
      <c r="AV96">
        <f t="shared" si="11"/>
        <v>0</v>
      </c>
      <c r="AW96"/>
    </row>
    <row r="97" spans="41:49" ht="14.4" x14ac:dyDescent="0.3">
      <c r="AO97" t="str">
        <f t="shared" si="9"/>
        <v/>
      </c>
      <c r="AP97" s="100">
        <f t="shared" si="12"/>
        <v>0</v>
      </c>
      <c r="AQ97" s="100"/>
      <c r="AR97" s="100">
        <f t="shared" si="10"/>
        <v>0</v>
      </c>
      <c r="AS97" s="100">
        <f t="shared" si="13"/>
        <v>0</v>
      </c>
      <c r="AT97">
        <f t="shared" si="14"/>
        <v>0</v>
      </c>
      <c r="AU97" s="101">
        <f t="shared" si="8"/>
        <v>0</v>
      </c>
      <c r="AV97">
        <f t="shared" si="11"/>
        <v>0</v>
      </c>
      <c r="AW97"/>
    </row>
    <row r="98" spans="41:49" ht="14.4" x14ac:dyDescent="0.3">
      <c r="AO98" t="str">
        <f t="shared" si="9"/>
        <v/>
      </c>
      <c r="AP98" s="100">
        <f t="shared" si="12"/>
        <v>0</v>
      </c>
      <c r="AQ98" s="100"/>
      <c r="AR98" s="100">
        <f t="shared" si="10"/>
        <v>0</v>
      </c>
      <c r="AS98" s="100">
        <f t="shared" si="13"/>
        <v>0</v>
      </c>
      <c r="AT98">
        <f t="shared" si="14"/>
        <v>0</v>
      </c>
      <c r="AU98" s="101">
        <f t="shared" si="8"/>
        <v>0</v>
      </c>
      <c r="AV98">
        <f t="shared" si="11"/>
        <v>0</v>
      </c>
      <c r="AW98"/>
    </row>
    <row r="99" spans="41:49" ht="14.4" x14ac:dyDescent="0.3">
      <c r="AO99" t="str">
        <f t="shared" si="9"/>
        <v/>
      </c>
      <c r="AP99" s="100">
        <f t="shared" si="12"/>
        <v>0</v>
      </c>
      <c r="AQ99" s="100"/>
      <c r="AR99" s="100">
        <f t="shared" si="10"/>
        <v>0</v>
      </c>
      <c r="AS99" s="100">
        <f t="shared" si="13"/>
        <v>0</v>
      </c>
      <c r="AT99">
        <f t="shared" si="14"/>
        <v>0</v>
      </c>
      <c r="AU99" s="101">
        <f t="shared" si="8"/>
        <v>0</v>
      </c>
      <c r="AV99">
        <f t="shared" si="11"/>
        <v>0</v>
      </c>
      <c r="AW99"/>
    </row>
    <row r="100" spans="41:49" ht="14.4" x14ac:dyDescent="0.3">
      <c r="AO100" t="str">
        <f t="shared" si="9"/>
        <v/>
      </c>
      <c r="AP100" s="100">
        <f t="shared" si="12"/>
        <v>0</v>
      </c>
      <c r="AQ100" s="100"/>
      <c r="AR100" s="100">
        <f t="shared" si="10"/>
        <v>0</v>
      </c>
      <c r="AS100" s="100">
        <f t="shared" si="13"/>
        <v>0</v>
      </c>
      <c r="AT100">
        <f t="shared" si="14"/>
        <v>0</v>
      </c>
      <c r="AU100" s="101">
        <f t="shared" si="8"/>
        <v>0</v>
      </c>
      <c r="AV100">
        <f t="shared" si="11"/>
        <v>0</v>
      </c>
      <c r="AW100"/>
    </row>
    <row r="101" spans="41:49" ht="14.4" x14ac:dyDescent="0.3">
      <c r="AO101" t="str">
        <f t="shared" si="9"/>
        <v/>
      </c>
      <c r="AP101" s="100">
        <f t="shared" si="12"/>
        <v>0</v>
      </c>
      <c r="AQ101" s="100"/>
      <c r="AR101" s="100">
        <f t="shared" si="10"/>
        <v>0</v>
      </c>
      <c r="AS101" s="100">
        <f t="shared" si="13"/>
        <v>0</v>
      </c>
      <c r="AT101">
        <f t="shared" si="14"/>
        <v>0</v>
      </c>
      <c r="AU101" s="101">
        <f t="shared" si="8"/>
        <v>0</v>
      </c>
      <c r="AV101">
        <f t="shared" si="11"/>
        <v>0</v>
      </c>
      <c r="AW101"/>
    </row>
    <row r="102" spans="41:49" ht="14.4" x14ac:dyDescent="0.3">
      <c r="AO102" t="str">
        <f t="shared" si="9"/>
        <v/>
      </c>
      <c r="AP102" s="100">
        <f t="shared" si="12"/>
        <v>0</v>
      </c>
      <c r="AQ102" s="100"/>
      <c r="AR102" s="100">
        <f t="shared" si="10"/>
        <v>0</v>
      </c>
      <c r="AS102" s="100">
        <f t="shared" si="13"/>
        <v>0</v>
      </c>
      <c r="AT102">
        <f t="shared" si="14"/>
        <v>0</v>
      </c>
      <c r="AU102" s="101">
        <f t="shared" si="8"/>
        <v>0</v>
      </c>
      <c r="AV102">
        <f t="shared" si="11"/>
        <v>0</v>
      </c>
      <c r="AW102"/>
    </row>
    <row r="103" spans="41:49" ht="14.4" x14ac:dyDescent="0.3">
      <c r="AO103" t="str">
        <f t="shared" si="9"/>
        <v/>
      </c>
      <c r="AP103" s="100">
        <f t="shared" si="12"/>
        <v>0</v>
      </c>
      <c r="AQ103" s="100"/>
      <c r="AR103" s="100">
        <f t="shared" si="10"/>
        <v>0</v>
      </c>
      <c r="AS103" s="100">
        <f t="shared" si="13"/>
        <v>0</v>
      </c>
      <c r="AT103">
        <f t="shared" si="14"/>
        <v>0</v>
      </c>
      <c r="AU103" s="101">
        <f t="shared" si="8"/>
        <v>0</v>
      </c>
      <c r="AV103">
        <f t="shared" si="11"/>
        <v>0</v>
      </c>
      <c r="AW103"/>
    </row>
    <row r="104" spans="41:49" ht="14.4" x14ac:dyDescent="0.3">
      <c r="AO104" t="str">
        <f t="shared" si="9"/>
        <v/>
      </c>
      <c r="AP104" s="100">
        <f t="shared" si="12"/>
        <v>0</v>
      </c>
      <c r="AQ104" s="100"/>
      <c r="AR104" s="100">
        <f t="shared" si="10"/>
        <v>0</v>
      </c>
      <c r="AS104" s="100">
        <f t="shared" si="13"/>
        <v>0</v>
      </c>
      <c r="AT104">
        <f t="shared" si="14"/>
        <v>0</v>
      </c>
      <c r="AU104" s="101">
        <f t="shared" si="8"/>
        <v>0</v>
      </c>
      <c r="AV104">
        <f t="shared" si="11"/>
        <v>0</v>
      </c>
      <c r="AW104"/>
    </row>
    <row r="105" spans="41:49" ht="14.4" x14ac:dyDescent="0.3">
      <c r="AO105" t="str">
        <f t="shared" si="9"/>
        <v/>
      </c>
      <c r="AP105" s="100">
        <f t="shared" si="12"/>
        <v>0</v>
      </c>
      <c r="AQ105" s="100"/>
      <c r="AR105" s="100">
        <f t="shared" si="10"/>
        <v>0</v>
      </c>
      <c r="AS105" s="100">
        <f t="shared" si="13"/>
        <v>0</v>
      </c>
      <c r="AT105">
        <f t="shared" si="14"/>
        <v>0</v>
      </c>
      <c r="AU105" s="101">
        <f t="shared" si="8"/>
        <v>0</v>
      </c>
      <c r="AV105">
        <f t="shared" si="11"/>
        <v>0</v>
      </c>
      <c r="AW105"/>
    </row>
    <row r="106" spans="41:49" ht="14.4" x14ac:dyDescent="0.3">
      <c r="AO106" t="str">
        <f t="shared" si="9"/>
        <v/>
      </c>
      <c r="AP106" s="100">
        <f t="shared" si="12"/>
        <v>0</v>
      </c>
      <c r="AQ106" s="100"/>
      <c r="AR106" s="100">
        <f t="shared" si="10"/>
        <v>0</v>
      </c>
      <c r="AS106" s="100">
        <f t="shared" si="13"/>
        <v>0</v>
      </c>
      <c r="AT106">
        <f t="shared" si="14"/>
        <v>0</v>
      </c>
      <c r="AU106" s="101">
        <f t="shared" si="8"/>
        <v>0</v>
      </c>
      <c r="AV106">
        <f t="shared" si="11"/>
        <v>0</v>
      </c>
      <c r="AW106"/>
    </row>
    <row r="107" spans="41:49" ht="14.4" x14ac:dyDescent="0.3">
      <c r="AO107" t="str">
        <f t="shared" si="9"/>
        <v/>
      </c>
      <c r="AP107" s="100">
        <f t="shared" si="12"/>
        <v>0</v>
      </c>
      <c r="AQ107" s="100"/>
      <c r="AR107" s="100">
        <f t="shared" si="10"/>
        <v>0</v>
      </c>
      <c r="AS107" s="100">
        <f t="shared" si="13"/>
        <v>0</v>
      </c>
      <c r="AT107">
        <f t="shared" si="14"/>
        <v>0</v>
      </c>
      <c r="AU107" s="101">
        <f t="shared" si="8"/>
        <v>0</v>
      </c>
      <c r="AV107">
        <f t="shared" si="11"/>
        <v>0</v>
      </c>
      <c r="AW107"/>
    </row>
    <row r="108" spans="41:49" ht="14.4" x14ac:dyDescent="0.3">
      <c r="AO108" t="str">
        <f t="shared" si="9"/>
        <v/>
      </c>
      <c r="AP108" s="100">
        <f t="shared" si="12"/>
        <v>0</v>
      </c>
      <c r="AQ108" s="100"/>
      <c r="AR108" s="100">
        <f t="shared" si="10"/>
        <v>0</v>
      </c>
      <c r="AS108" s="100">
        <f t="shared" si="13"/>
        <v>0</v>
      </c>
      <c r="AT108">
        <f t="shared" si="14"/>
        <v>0</v>
      </c>
      <c r="AU108" s="101">
        <f t="shared" si="8"/>
        <v>0</v>
      </c>
      <c r="AV108">
        <f t="shared" si="11"/>
        <v>0</v>
      </c>
      <c r="AW108"/>
    </row>
    <row r="109" spans="41:49" ht="14.4" x14ac:dyDescent="0.3">
      <c r="AO109" t="str">
        <f t="shared" si="9"/>
        <v/>
      </c>
      <c r="AP109" s="100">
        <f t="shared" si="12"/>
        <v>0</v>
      </c>
      <c r="AQ109" s="100"/>
      <c r="AR109" s="100">
        <f t="shared" si="10"/>
        <v>0</v>
      </c>
      <c r="AS109" s="100">
        <f t="shared" si="13"/>
        <v>0</v>
      </c>
      <c r="AT109">
        <f t="shared" si="14"/>
        <v>0</v>
      </c>
      <c r="AU109" s="101">
        <f t="shared" si="8"/>
        <v>0</v>
      </c>
      <c r="AV109">
        <f t="shared" si="11"/>
        <v>0</v>
      </c>
      <c r="AW109"/>
    </row>
    <row r="110" spans="41:49" ht="14.4" x14ac:dyDescent="0.3">
      <c r="AO110" t="str">
        <f t="shared" si="9"/>
        <v/>
      </c>
      <c r="AP110" s="100">
        <f t="shared" si="12"/>
        <v>0</v>
      </c>
      <c r="AQ110" s="100"/>
      <c r="AR110" s="100">
        <f t="shared" si="10"/>
        <v>0</v>
      </c>
      <c r="AS110" s="100">
        <f t="shared" si="13"/>
        <v>0</v>
      </c>
      <c r="AT110">
        <f t="shared" si="14"/>
        <v>0</v>
      </c>
      <c r="AU110" s="101">
        <f t="shared" si="8"/>
        <v>0</v>
      </c>
      <c r="AV110">
        <f t="shared" si="11"/>
        <v>0</v>
      </c>
      <c r="AW110"/>
    </row>
    <row r="111" spans="41:49" ht="14.4" x14ac:dyDescent="0.3">
      <c r="AO111" t="str">
        <f t="shared" si="9"/>
        <v/>
      </c>
      <c r="AP111" s="100">
        <f t="shared" si="12"/>
        <v>0</v>
      </c>
      <c r="AQ111" s="100"/>
      <c r="AR111" s="100">
        <f t="shared" si="10"/>
        <v>0</v>
      </c>
      <c r="AS111" s="100">
        <f t="shared" si="13"/>
        <v>0</v>
      </c>
      <c r="AT111">
        <f t="shared" si="14"/>
        <v>0</v>
      </c>
      <c r="AU111" s="101">
        <f t="shared" si="8"/>
        <v>0</v>
      </c>
      <c r="AV111">
        <f t="shared" si="11"/>
        <v>0</v>
      </c>
      <c r="AW111"/>
    </row>
    <row r="112" spans="41:49" ht="14.4" x14ac:dyDescent="0.3">
      <c r="AW112"/>
    </row>
    <row r="113" spans="49:49" ht="14.4" x14ac:dyDescent="0.3">
      <c r="AW113"/>
    </row>
    <row r="114" spans="49:49" ht="14.4" x14ac:dyDescent="0.3">
      <c r="AW114"/>
    </row>
    <row r="115" spans="49:49" ht="14.4" x14ac:dyDescent="0.3">
      <c r="AW115"/>
    </row>
    <row r="116" spans="49:49" ht="14.4" x14ac:dyDescent="0.3">
      <c r="AW116"/>
    </row>
  </sheetData>
  <mergeCells count="54">
    <mergeCell ref="P34:R34"/>
    <mergeCell ref="Q32:R32"/>
    <mergeCell ref="D33:F33"/>
    <mergeCell ref="H33:I33"/>
    <mergeCell ref="J33:K33"/>
    <mergeCell ref="L33:M33"/>
    <mergeCell ref="Q33:R33"/>
    <mergeCell ref="L32:M32"/>
    <mergeCell ref="F29:F30"/>
    <mergeCell ref="B32:B34"/>
    <mergeCell ref="D32:F32"/>
    <mergeCell ref="H32:I32"/>
    <mergeCell ref="J32:K32"/>
    <mergeCell ref="H34:N34"/>
    <mergeCell ref="N18:N27"/>
    <mergeCell ref="O18:P19"/>
    <mergeCell ref="R18:T18"/>
    <mergeCell ref="F21:F23"/>
    <mergeCell ref="B23:E26"/>
    <mergeCell ref="O26:S26"/>
    <mergeCell ref="O27:S27"/>
    <mergeCell ref="B14:B18"/>
    <mergeCell ref="C14:C17"/>
    <mergeCell ref="D14:D17"/>
    <mergeCell ref="N15:N16"/>
    <mergeCell ref="Q15:R15"/>
    <mergeCell ref="S15:T15"/>
    <mergeCell ref="F16:F17"/>
    <mergeCell ref="G16:G17"/>
    <mergeCell ref="Q16:R16"/>
    <mergeCell ref="S16:T16"/>
    <mergeCell ref="F14:F15"/>
    <mergeCell ref="G14:G15"/>
    <mergeCell ref="S11:T11"/>
    <mergeCell ref="Q12:R12"/>
    <mergeCell ref="S12:T12"/>
    <mergeCell ref="Q13:R13"/>
    <mergeCell ref="S13:T13"/>
    <mergeCell ref="C6:D6"/>
    <mergeCell ref="B7:B11"/>
    <mergeCell ref="N7:N9"/>
    <mergeCell ref="Q7:R7"/>
    <mergeCell ref="Q8:R8"/>
    <mergeCell ref="C9:D9"/>
    <mergeCell ref="Q9:R9"/>
    <mergeCell ref="N11:N13"/>
    <mergeCell ref="Q11:R11"/>
    <mergeCell ref="O2:T3"/>
    <mergeCell ref="D4:G5"/>
    <mergeCell ref="N4:N5"/>
    <mergeCell ref="Q4:R4"/>
    <mergeCell ref="S4:T4"/>
    <mergeCell ref="Q5:R5"/>
    <mergeCell ref="S5:T5"/>
  </mergeCells>
  <hyperlinks>
    <hyperlink ref="O34" r:id="rId1" location="Expensestodate"/>
    <hyperlink ref="H34" r:id="rId2" location="Grantstructure"/>
  </hyperlinks>
  <pageMargins left="0.7" right="0.7" top="0.75" bottom="0.75" header="0.3" footer="0.3"/>
  <pageSetup orientation="portrait"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6"/>
  <sheetViews>
    <sheetView zoomScaleNormal="100" zoomScalePageLayoutView="145" workbookViewId="0">
      <selection activeCell="J17" sqref="J17"/>
    </sheetView>
  </sheetViews>
  <sheetFormatPr defaultColWidth="8.77734375" defaultRowHeight="10.199999999999999" x14ac:dyDescent="0.2"/>
  <cols>
    <col min="1" max="1" width="1.44140625" style="1" customWidth="1"/>
    <col min="2" max="2" width="9.33203125" style="1" customWidth="1"/>
    <col min="3" max="3" width="14.44140625" style="1" customWidth="1"/>
    <col min="4" max="4" width="5.77734375" style="1" customWidth="1"/>
    <col min="5" max="5" width="1.77734375" style="1" customWidth="1"/>
    <col min="6" max="6" width="18" style="1" customWidth="1"/>
    <col min="7" max="7" width="9.6640625" style="1" customWidth="1"/>
    <col min="8" max="8" width="1.33203125" style="1" customWidth="1"/>
    <col min="9" max="9" width="16.33203125" style="1" customWidth="1"/>
    <col min="10" max="10" width="8.44140625" style="1" customWidth="1"/>
    <col min="11" max="11" width="1.44140625" style="1" customWidth="1"/>
    <col min="12" max="12" width="2.77734375" style="1" customWidth="1"/>
    <col min="13" max="13" width="2.6640625" style="1" customWidth="1"/>
    <col min="14" max="14" width="14.6640625" style="1" customWidth="1"/>
    <col min="15" max="15" width="30.77734375" style="1" customWidth="1"/>
    <col min="16" max="16" width="23.44140625" style="1" customWidth="1"/>
    <col min="17" max="17" width="1" style="1" customWidth="1"/>
    <col min="18" max="18" width="24.33203125" style="1" customWidth="1"/>
    <col min="19" max="19" width="10.6640625" style="1" customWidth="1"/>
    <col min="20" max="20" width="5.77734375" style="1" customWidth="1"/>
    <col min="21" max="21" width="13.6640625" style="1" customWidth="1"/>
    <col min="22" max="22" width="12.77734375" style="1" customWidth="1"/>
    <col min="23" max="16384" width="8.77734375" style="1"/>
  </cols>
  <sheetData>
    <row r="1" spans="1:50" ht="6" customHeight="1" thickBot="1" x14ac:dyDescent="0.5">
      <c r="A1" s="67"/>
      <c r="B1" s="17"/>
      <c r="C1" s="17"/>
      <c r="D1" s="17"/>
      <c r="E1" s="17"/>
      <c r="F1" s="17"/>
      <c r="G1" s="17"/>
      <c r="H1" s="17"/>
      <c r="I1" s="17"/>
      <c r="J1" s="17"/>
      <c r="K1" s="17"/>
      <c r="L1" s="17"/>
      <c r="M1" s="17"/>
      <c r="N1" s="17"/>
      <c r="O1" s="30"/>
      <c r="P1" s="17"/>
      <c r="Q1" s="17"/>
      <c r="R1" s="17"/>
      <c r="S1" s="17"/>
      <c r="T1" s="17"/>
      <c r="U1" s="17"/>
      <c r="V1" s="17"/>
      <c r="W1" s="17"/>
      <c r="X1" s="17"/>
      <c r="Y1" s="17"/>
      <c r="Z1" s="17"/>
      <c r="AA1" s="17"/>
      <c r="AB1" s="17"/>
      <c r="AC1" s="17"/>
      <c r="AD1" s="17"/>
      <c r="AE1" s="17"/>
      <c r="AF1" s="17"/>
      <c r="AG1" s="17"/>
      <c r="AH1" s="17"/>
      <c r="AI1" s="17"/>
      <c r="AJ1" s="17"/>
      <c r="AK1" s="17"/>
      <c r="AL1" s="17"/>
      <c r="AM1" s="17"/>
    </row>
    <row r="2" spans="1:50" ht="10.199999999999999" customHeight="1" x14ac:dyDescent="0.3">
      <c r="A2" s="115" t="s">
        <v>174</v>
      </c>
      <c r="B2" s="20"/>
      <c r="D2" s="20"/>
      <c r="E2" s="20"/>
      <c r="F2" s="20"/>
      <c r="G2" s="20"/>
      <c r="H2" s="20"/>
      <c r="I2" s="20"/>
      <c r="J2" s="17"/>
      <c r="K2" s="17"/>
      <c r="L2" s="17"/>
      <c r="M2" s="17"/>
      <c r="N2" s="17"/>
      <c r="O2" s="297" t="s">
        <v>55</v>
      </c>
      <c r="P2" s="298"/>
      <c r="Q2" s="298"/>
      <c r="R2" s="298"/>
      <c r="S2" s="298"/>
      <c r="T2" s="299"/>
      <c r="U2" s="17"/>
      <c r="V2" s="17"/>
      <c r="W2" s="17"/>
      <c r="X2" s="17"/>
      <c r="Y2" s="17"/>
      <c r="Z2" s="17"/>
      <c r="AA2" s="17"/>
      <c r="AB2" s="17"/>
      <c r="AC2" s="17"/>
      <c r="AD2" s="17"/>
      <c r="AE2" s="17"/>
      <c r="AF2" s="17"/>
      <c r="AG2" s="17"/>
      <c r="AH2" s="17"/>
      <c r="AI2" s="17"/>
      <c r="AJ2" s="17"/>
      <c r="AK2" s="17"/>
      <c r="AL2" s="17"/>
      <c r="AM2" s="17"/>
      <c r="AO2" t="s">
        <v>156</v>
      </c>
      <c r="AP2" t="s">
        <v>157</v>
      </c>
      <c r="AQ2" t="s">
        <v>158</v>
      </c>
      <c r="AR2" t="s">
        <v>159</v>
      </c>
      <c r="AS2" t="s">
        <v>160</v>
      </c>
      <c r="AT2" t="s">
        <v>161</v>
      </c>
      <c r="AU2" t="s">
        <v>162</v>
      </c>
      <c r="AV2" t="s">
        <v>198</v>
      </c>
      <c r="AW2" t="s">
        <v>164</v>
      </c>
    </row>
    <row r="3" spans="1:50" ht="10.199999999999999" customHeight="1" thickBot="1" x14ac:dyDescent="0.35">
      <c r="A3" s="17"/>
      <c r="B3" s="20"/>
      <c r="C3" s="20"/>
      <c r="D3" s="20"/>
      <c r="E3" s="20"/>
      <c r="F3" s="20"/>
      <c r="G3" s="20"/>
      <c r="H3" s="20"/>
      <c r="I3" s="20"/>
      <c r="J3" s="17"/>
      <c r="K3" s="17"/>
      <c r="L3" s="17"/>
      <c r="M3" s="17"/>
      <c r="N3" s="17"/>
      <c r="O3" s="300"/>
      <c r="P3" s="301"/>
      <c r="Q3" s="301"/>
      <c r="R3" s="301"/>
      <c r="S3" s="301"/>
      <c r="T3" s="302"/>
      <c r="U3" s="17"/>
      <c r="V3" s="17"/>
      <c r="W3" s="17"/>
      <c r="X3" s="17"/>
      <c r="Y3" s="17"/>
      <c r="Z3" s="17"/>
      <c r="AA3" s="17"/>
      <c r="AB3" s="17"/>
      <c r="AC3" s="17"/>
      <c r="AD3" s="17"/>
      <c r="AE3" s="17"/>
      <c r="AF3" s="17"/>
      <c r="AG3" s="17"/>
      <c r="AH3" s="17"/>
      <c r="AI3" s="17"/>
      <c r="AJ3" s="17"/>
      <c r="AK3" s="17"/>
      <c r="AL3" s="17"/>
      <c r="AM3" s="17"/>
      <c r="AO3"/>
      <c r="AP3"/>
      <c r="AQ3"/>
      <c r="AR3"/>
      <c r="AS3"/>
      <c r="AT3"/>
      <c r="AU3"/>
      <c r="AV3"/>
      <c r="AW3"/>
    </row>
    <row r="4" spans="1:50" ht="33.450000000000003" customHeight="1" x14ac:dyDescent="0.3">
      <c r="A4" s="17"/>
      <c r="B4" s="20"/>
      <c r="C4" s="20"/>
      <c r="D4" s="264" t="s">
        <v>57</v>
      </c>
      <c r="E4" s="265"/>
      <c r="F4" s="265"/>
      <c r="G4" s="303"/>
      <c r="H4" s="20"/>
      <c r="I4" s="17"/>
      <c r="J4" s="17"/>
      <c r="K4" s="90"/>
      <c r="L4" s="90"/>
      <c r="M4" s="90"/>
      <c r="N4" s="257" t="s">
        <v>59</v>
      </c>
      <c r="O4" s="206" t="s">
        <v>32</v>
      </c>
      <c r="P4" s="206" t="s">
        <v>33</v>
      </c>
      <c r="Q4" s="305" t="s">
        <v>34</v>
      </c>
      <c r="R4" s="305"/>
      <c r="S4" s="305" t="s">
        <v>35</v>
      </c>
      <c r="T4" s="306"/>
      <c r="U4" s="17"/>
      <c r="V4" s="17"/>
      <c r="W4" s="17"/>
      <c r="X4" s="17"/>
      <c r="Y4" s="17"/>
      <c r="Z4" s="17"/>
      <c r="AA4" s="17"/>
      <c r="AB4" s="17"/>
      <c r="AC4" s="17"/>
      <c r="AD4" s="17"/>
      <c r="AE4" s="17"/>
      <c r="AF4" s="17"/>
      <c r="AG4" s="17"/>
      <c r="AH4" s="17"/>
      <c r="AI4" s="17"/>
      <c r="AJ4" s="17"/>
      <c r="AK4" s="17"/>
      <c r="AL4" s="17"/>
      <c r="AM4" s="17"/>
      <c r="AO4">
        <v>0</v>
      </c>
      <c r="AP4" s="100">
        <f>N33</f>
        <v>288</v>
      </c>
      <c r="AQ4" s="100">
        <f>(1-$D$11)*AP4</f>
        <v>144</v>
      </c>
      <c r="AR4" s="100"/>
      <c r="AS4"/>
      <c r="AT4">
        <f>IF(ISNUMBER(AO5),SUM(AQ4:AR4),SUM(AQ4:AS4))</f>
        <v>144</v>
      </c>
      <c r="AU4" s="101">
        <f t="shared" ref="AU4:AU67" si="0">LN(AT4+$J$33)-LN($J$33)</f>
        <v>0.407887093456063</v>
      </c>
      <c r="AV4">
        <f>IF(ISNUMBER(AO4),AU4/(1+$D$7)^AO4,0)</f>
        <v>0.407887093456063</v>
      </c>
      <c r="AW4"/>
    </row>
    <row r="5" spans="1:50" ht="10.8" customHeight="1" thickBot="1" x14ac:dyDescent="0.35">
      <c r="A5" s="17"/>
      <c r="B5" s="17"/>
      <c r="C5" s="33"/>
      <c r="D5" s="268"/>
      <c r="E5" s="269"/>
      <c r="F5" s="269"/>
      <c r="G5" s="304"/>
      <c r="H5" s="33"/>
      <c r="I5" s="33"/>
      <c r="J5" s="17"/>
      <c r="K5" s="17"/>
      <c r="L5" s="17"/>
      <c r="M5" s="17"/>
      <c r="N5" s="259"/>
      <c r="O5" s="207">
        <f>D33/(1+D7)^10</f>
        <v>0.1553200531458121</v>
      </c>
      <c r="P5" s="207">
        <f>O5*(1-1/(1+D7)^G16)/(1-1/(1+D7))</f>
        <v>1.2593072935578002</v>
      </c>
      <c r="Q5" s="290">
        <f>P5*G7*G9*G18*G8/G33</f>
        <v>2.8624420556471498E-3</v>
      </c>
      <c r="R5" s="290"/>
      <c r="S5" s="290">
        <f>G14*G11</f>
        <v>0</v>
      </c>
      <c r="T5" s="291"/>
      <c r="U5" s="17"/>
      <c r="V5" s="17"/>
      <c r="W5" s="17"/>
      <c r="X5" s="17"/>
      <c r="Y5" s="17"/>
      <c r="Z5" s="17"/>
      <c r="AA5" s="17"/>
      <c r="AB5" s="17"/>
      <c r="AC5" s="17"/>
      <c r="AD5" s="17"/>
      <c r="AE5" s="17"/>
      <c r="AF5" s="17"/>
      <c r="AG5" s="17"/>
      <c r="AH5" s="17"/>
      <c r="AI5" s="17"/>
      <c r="AJ5" s="17"/>
      <c r="AK5" s="17"/>
      <c r="AL5" s="17"/>
      <c r="AM5" s="17"/>
      <c r="AO5">
        <f t="shared" ref="AO5:AO68" si="1">IF(AO4&lt;$D$14,AO4+1,"")</f>
        <v>1</v>
      </c>
      <c r="AP5" s="100">
        <f>AP4-AQ4</f>
        <v>144</v>
      </c>
      <c r="AQ5" s="100"/>
      <c r="AR5" s="100">
        <f t="shared" ref="AR5:AR68" si="2">$D$10*AP5</f>
        <v>33.120000000000005</v>
      </c>
      <c r="AS5" s="100">
        <f>AP5</f>
        <v>144</v>
      </c>
      <c r="AT5">
        <f t="shared" ref="AT5:AT14" si="3">IF(ISNUMBER(AO6),SUM(AQ5:AR5),SUM(AQ5:AS5))</f>
        <v>33.120000000000005</v>
      </c>
      <c r="AU5" s="101">
        <f t="shared" si="0"/>
        <v>0.10960443536235509</v>
      </c>
      <c r="AV5">
        <f t="shared" ref="AV5:AV68" si="4">IF(ISNUMBER(AO5),AU5/(1+$D$7)^AO5,0)</f>
        <v>0.10438517653557627</v>
      </c>
      <c r="AW5">
        <f>SUM(AV5:AV111)</f>
        <v>1.0750172155341697</v>
      </c>
      <c r="AX5" s="1">
        <f>SUM(AV5:AV23)</f>
        <v>1.0750172155341697</v>
      </c>
    </row>
    <row r="6" spans="1:50" ht="14.4" x14ac:dyDescent="0.3">
      <c r="A6" s="17"/>
      <c r="B6" s="10"/>
      <c r="C6" s="293" t="s">
        <v>12</v>
      </c>
      <c r="D6" s="293"/>
      <c r="E6" s="61"/>
      <c r="F6" s="28" t="s">
        <v>13</v>
      </c>
      <c r="G6" s="29"/>
      <c r="H6" s="62"/>
      <c r="I6" s="28" t="s">
        <v>47</v>
      </c>
      <c r="J6" s="29"/>
      <c r="K6" s="11"/>
      <c r="L6" s="6"/>
      <c r="M6" s="17"/>
      <c r="N6" s="18"/>
      <c r="O6" s="6"/>
      <c r="P6" s="6"/>
      <c r="Q6" s="6"/>
      <c r="R6" s="6"/>
      <c r="S6" s="6"/>
      <c r="T6" s="12"/>
      <c r="U6" s="17"/>
      <c r="V6" s="17"/>
      <c r="W6" s="17"/>
      <c r="X6" s="17"/>
      <c r="Y6" s="17"/>
      <c r="Z6" s="17"/>
      <c r="AA6" s="17"/>
      <c r="AB6" s="17"/>
      <c r="AC6" s="17"/>
      <c r="AD6" s="17"/>
      <c r="AE6" s="17"/>
      <c r="AF6" s="17"/>
      <c r="AG6" s="17"/>
      <c r="AH6" s="17"/>
      <c r="AI6" s="17"/>
      <c r="AJ6" s="17"/>
      <c r="AK6" s="17"/>
      <c r="AL6" s="17"/>
      <c r="AM6" s="17"/>
      <c r="AO6">
        <f t="shared" si="1"/>
        <v>2</v>
      </c>
      <c r="AP6" s="100">
        <f t="shared" ref="AP6:AP69" si="5">IF(ISNUMBER(AO6),AS5,0)</f>
        <v>144</v>
      </c>
      <c r="AQ6" s="100"/>
      <c r="AR6" s="100">
        <f t="shared" si="2"/>
        <v>33.120000000000005</v>
      </c>
      <c r="AS6" s="100">
        <f t="shared" ref="AS6:AS69" si="6">AP6</f>
        <v>144</v>
      </c>
      <c r="AT6">
        <f t="shared" si="3"/>
        <v>33.120000000000005</v>
      </c>
      <c r="AU6" s="101">
        <f t="shared" si="0"/>
        <v>0.10960443536235509</v>
      </c>
      <c r="AV6">
        <f t="shared" si="4"/>
        <v>9.941445384340597E-2</v>
      </c>
      <c r="AW6"/>
    </row>
    <row r="7" spans="1:50" ht="20.55" customHeight="1" x14ac:dyDescent="0.3">
      <c r="A7" s="17"/>
      <c r="B7" s="294" t="s">
        <v>58</v>
      </c>
      <c r="C7" s="174" t="s">
        <v>0</v>
      </c>
      <c r="D7" s="175">
        <v>0.05</v>
      </c>
      <c r="E7" s="2"/>
      <c r="F7" s="14" t="s">
        <v>4</v>
      </c>
      <c r="G7" s="211">
        <v>0.2</v>
      </c>
      <c r="H7" s="4"/>
      <c r="I7" s="14" t="s">
        <v>8</v>
      </c>
      <c r="J7" s="211">
        <v>0.02</v>
      </c>
      <c r="K7" s="12"/>
      <c r="L7" s="6"/>
      <c r="M7" s="17"/>
      <c r="N7" s="259" t="s">
        <v>61</v>
      </c>
      <c r="O7" s="6"/>
      <c r="P7" s="208" t="s">
        <v>36</v>
      </c>
      <c r="Q7" s="280" t="s">
        <v>39</v>
      </c>
      <c r="R7" s="280"/>
      <c r="S7" s="113"/>
      <c r="T7" s="12"/>
      <c r="U7" s="17"/>
      <c r="V7" s="17"/>
      <c r="W7" s="17"/>
      <c r="X7" s="17"/>
      <c r="Y7" s="17"/>
      <c r="Z7" s="17"/>
      <c r="AA7" s="17"/>
      <c r="AB7" s="17"/>
      <c r="AC7" s="17"/>
      <c r="AD7" s="17"/>
      <c r="AE7" s="17"/>
      <c r="AF7" s="17"/>
      <c r="AG7" s="17"/>
      <c r="AH7" s="17"/>
      <c r="AI7" s="17"/>
      <c r="AJ7" s="17"/>
      <c r="AK7" s="17"/>
      <c r="AL7" s="17"/>
      <c r="AM7" s="17"/>
      <c r="AO7">
        <f t="shared" si="1"/>
        <v>3</v>
      </c>
      <c r="AP7" s="100">
        <f>IF(ISNUMBER(AO7),AS6,0)</f>
        <v>144</v>
      </c>
      <c r="AQ7" s="100"/>
      <c r="AR7" s="100">
        <f t="shared" si="2"/>
        <v>33.120000000000005</v>
      </c>
      <c r="AS7" s="100">
        <f t="shared" si="6"/>
        <v>144</v>
      </c>
      <c r="AT7">
        <f t="shared" si="3"/>
        <v>33.120000000000005</v>
      </c>
      <c r="AU7" s="101">
        <f t="shared" si="0"/>
        <v>0.10960443536235509</v>
      </c>
      <c r="AV7">
        <f t="shared" si="4"/>
        <v>9.4680432231815201E-2</v>
      </c>
      <c r="AW7"/>
    </row>
    <row r="8" spans="1:50" ht="20.55" customHeight="1" x14ac:dyDescent="0.3">
      <c r="A8" s="17"/>
      <c r="B8" s="294"/>
      <c r="C8" s="159"/>
      <c r="D8" s="159"/>
      <c r="E8" s="63"/>
      <c r="F8" s="16" t="s">
        <v>6</v>
      </c>
      <c r="G8" s="15">
        <v>0.33</v>
      </c>
      <c r="H8" s="5"/>
      <c r="I8" s="201" t="s">
        <v>255</v>
      </c>
      <c r="J8" s="202">
        <v>1</v>
      </c>
      <c r="K8" s="12"/>
      <c r="L8" s="6"/>
      <c r="M8" s="17"/>
      <c r="N8" s="259"/>
      <c r="O8" s="25" t="s">
        <v>53</v>
      </c>
      <c r="P8" s="154">
        <f>($S$5+$Q$5*J15)*J7*J9</f>
        <v>4.1219165601318966E-5</v>
      </c>
      <c r="Q8" s="295">
        <f>P8/(J16/J8)</f>
        <v>1.1776904457519705E-4</v>
      </c>
      <c r="R8" s="295"/>
      <c r="S8" s="116"/>
      <c r="T8" s="12"/>
      <c r="U8" s="17"/>
      <c r="V8" s="17"/>
      <c r="W8" s="17"/>
      <c r="X8" s="17"/>
      <c r="Y8" s="17"/>
      <c r="Z8" s="17"/>
      <c r="AA8" s="17"/>
      <c r="AB8" s="17"/>
      <c r="AC8" s="17"/>
      <c r="AD8" s="17"/>
      <c r="AE8" s="17"/>
      <c r="AF8" s="17"/>
      <c r="AG8" s="17"/>
      <c r="AH8" s="17"/>
      <c r="AI8" s="17"/>
      <c r="AJ8" s="17"/>
      <c r="AK8" s="17"/>
      <c r="AL8" s="17"/>
      <c r="AM8" s="17"/>
      <c r="AO8">
        <f t="shared" si="1"/>
        <v>4</v>
      </c>
      <c r="AP8" s="100">
        <f t="shared" si="5"/>
        <v>144</v>
      </c>
      <c r="AQ8" s="100"/>
      <c r="AR8" s="100">
        <f t="shared" si="2"/>
        <v>33.120000000000005</v>
      </c>
      <c r="AS8" s="100">
        <f t="shared" si="6"/>
        <v>144</v>
      </c>
      <c r="AT8">
        <f t="shared" si="3"/>
        <v>33.120000000000005</v>
      </c>
      <c r="AU8" s="101">
        <f t="shared" si="0"/>
        <v>0.10960443536235509</v>
      </c>
      <c r="AV8">
        <f t="shared" si="4"/>
        <v>9.01718402207764E-2</v>
      </c>
      <c r="AW8"/>
    </row>
    <row r="9" spans="1:50" ht="30.6" x14ac:dyDescent="0.3">
      <c r="A9" s="17"/>
      <c r="B9" s="294"/>
      <c r="C9" s="296" t="s">
        <v>14</v>
      </c>
      <c r="D9" s="296"/>
      <c r="E9" s="2"/>
      <c r="F9" s="201" t="s">
        <v>209</v>
      </c>
      <c r="G9" s="202">
        <v>0.5</v>
      </c>
      <c r="H9" s="5"/>
      <c r="I9" s="201" t="s">
        <v>126</v>
      </c>
      <c r="J9" s="202">
        <v>0.8</v>
      </c>
      <c r="K9" s="66"/>
      <c r="L9" s="6"/>
      <c r="M9" s="17"/>
      <c r="N9" s="259"/>
      <c r="O9" s="25" t="s">
        <v>52</v>
      </c>
      <c r="P9" s="186">
        <f>($S$5+$Q$5*J14)*J10*J18</f>
        <v>7.1561051391178746E-4</v>
      </c>
      <c r="Q9" s="295">
        <f>P9/(J17/J11)</f>
        <v>5.0662691250392034E-4</v>
      </c>
      <c r="R9" s="295"/>
      <c r="S9" s="116"/>
      <c r="T9" s="12"/>
      <c r="U9" s="17"/>
      <c r="V9" s="17"/>
      <c r="W9" s="17"/>
      <c r="X9" s="17"/>
      <c r="Y9" s="17"/>
      <c r="Z9" s="17"/>
      <c r="AA9" s="17"/>
      <c r="AB9" s="17"/>
      <c r="AC9" s="17"/>
      <c r="AD9" s="17"/>
      <c r="AE9" s="17"/>
      <c r="AF9" s="17"/>
      <c r="AG9" s="17"/>
      <c r="AH9" s="17"/>
      <c r="AI9" s="17"/>
      <c r="AJ9" s="17"/>
      <c r="AK9" s="17"/>
      <c r="AL9" s="17"/>
      <c r="AM9" s="17"/>
      <c r="AO9">
        <f t="shared" si="1"/>
        <v>5</v>
      </c>
      <c r="AP9" s="100">
        <f t="shared" si="5"/>
        <v>144</v>
      </c>
      <c r="AQ9" s="100"/>
      <c r="AR9" s="100">
        <f t="shared" si="2"/>
        <v>33.120000000000005</v>
      </c>
      <c r="AS9" s="100">
        <f t="shared" si="6"/>
        <v>144</v>
      </c>
      <c r="AT9">
        <f>IF(ISNUMBER(AO10),SUM(AQ9:AR9),SUM(AQ9:AS9))</f>
        <v>33.120000000000005</v>
      </c>
      <c r="AU9" s="101">
        <f t="shared" si="0"/>
        <v>0.10960443536235509</v>
      </c>
      <c r="AV9">
        <f t="shared" si="4"/>
        <v>8.5877943067406079E-2</v>
      </c>
      <c r="AW9"/>
    </row>
    <row r="10" spans="1:50" ht="30.6" x14ac:dyDescent="0.3">
      <c r="A10" s="17"/>
      <c r="B10" s="294"/>
      <c r="C10" s="147" t="s">
        <v>3</v>
      </c>
      <c r="D10" s="148">
        <v>0.23</v>
      </c>
      <c r="E10" s="130"/>
      <c r="F10" s="158" t="s">
        <v>208</v>
      </c>
      <c r="G10" s="176">
        <v>0.05</v>
      </c>
      <c r="H10" s="131"/>
      <c r="I10" s="157" t="s">
        <v>9</v>
      </c>
      <c r="J10" s="202">
        <v>0.5</v>
      </c>
      <c r="K10" s="132"/>
      <c r="L10" s="6"/>
      <c r="M10" s="17"/>
      <c r="N10" s="149"/>
      <c r="O10" s="25"/>
      <c r="P10" s="150"/>
      <c r="Q10" s="116"/>
      <c r="R10" s="116"/>
      <c r="S10" s="116"/>
      <c r="T10" s="12"/>
      <c r="U10" s="17"/>
      <c r="V10" s="17"/>
      <c r="W10" s="17"/>
      <c r="X10" s="17"/>
      <c r="Y10" s="17"/>
      <c r="Z10" s="17"/>
      <c r="AA10" s="17"/>
      <c r="AB10" s="17"/>
      <c r="AC10" s="17"/>
      <c r="AD10" s="17"/>
      <c r="AE10" s="17"/>
      <c r="AF10" s="17"/>
      <c r="AG10" s="17"/>
      <c r="AH10" s="17"/>
      <c r="AI10" s="17"/>
      <c r="AJ10" s="17"/>
      <c r="AK10" s="17"/>
      <c r="AL10" s="17"/>
      <c r="AM10" s="17"/>
      <c r="AO10">
        <f t="shared" si="1"/>
        <v>6</v>
      </c>
      <c r="AP10" s="100">
        <f>IF(ISNUMBER(AO10),AS9,0)</f>
        <v>144</v>
      </c>
      <c r="AQ10" s="100"/>
      <c r="AR10" s="100">
        <f t="shared" si="2"/>
        <v>33.120000000000005</v>
      </c>
      <c r="AS10" s="100">
        <f t="shared" si="6"/>
        <v>144</v>
      </c>
      <c r="AT10">
        <f>IF(ISNUMBER(AO11),SUM(AQ10:AR10),SUM(AQ10:AS10))</f>
        <v>33.120000000000005</v>
      </c>
      <c r="AU10" s="101">
        <f t="shared" si="0"/>
        <v>0.10960443536235509</v>
      </c>
      <c r="AV10">
        <f t="shared" si="4"/>
        <v>8.1788517207053421E-2</v>
      </c>
      <c r="AW10"/>
    </row>
    <row r="11" spans="1:50" ht="33" customHeight="1" x14ac:dyDescent="0.3">
      <c r="A11" s="17"/>
      <c r="B11" s="294"/>
      <c r="C11" s="169" t="s">
        <v>5</v>
      </c>
      <c r="D11" s="170">
        <v>0.5</v>
      </c>
      <c r="E11" s="3"/>
      <c r="F11" s="201" t="s">
        <v>220</v>
      </c>
      <c r="G11" s="171">
        <v>3</v>
      </c>
      <c r="H11" s="6"/>
      <c r="I11" s="201" t="s">
        <v>256</v>
      </c>
      <c r="J11" s="202">
        <v>0.8</v>
      </c>
      <c r="K11" s="66"/>
      <c r="L11" s="17"/>
      <c r="M11" s="17"/>
      <c r="N11" s="259" t="s">
        <v>211</v>
      </c>
      <c r="O11" s="59"/>
      <c r="P11" s="208" t="s">
        <v>205</v>
      </c>
      <c r="Q11" s="280" t="s">
        <v>206</v>
      </c>
      <c r="R11" s="280"/>
      <c r="S11" s="280" t="s">
        <v>207</v>
      </c>
      <c r="T11" s="281"/>
      <c r="U11" s="17"/>
      <c r="V11" s="17"/>
      <c r="W11" s="17"/>
      <c r="X11" s="17"/>
      <c r="Y11" s="17"/>
      <c r="Z11" s="17"/>
      <c r="AA11" s="17"/>
      <c r="AB11" s="17"/>
      <c r="AC11" s="17"/>
      <c r="AD11" s="17"/>
      <c r="AE11" s="17"/>
      <c r="AF11" s="17"/>
      <c r="AG11" s="17"/>
      <c r="AH11" s="17"/>
      <c r="AI11" s="17"/>
      <c r="AJ11" s="17"/>
      <c r="AK11" s="17"/>
      <c r="AL11" s="17"/>
      <c r="AM11" s="17"/>
      <c r="AO11">
        <f t="shared" si="1"/>
        <v>7</v>
      </c>
      <c r="AP11" s="100">
        <f>IF(ISNUMBER(AO11),AS10,0)</f>
        <v>144</v>
      </c>
      <c r="AQ11" s="100"/>
      <c r="AR11" s="100">
        <f t="shared" si="2"/>
        <v>33.120000000000005</v>
      </c>
      <c r="AS11" s="100">
        <f t="shared" si="6"/>
        <v>144</v>
      </c>
      <c r="AT11">
        <f>IF(ISNUMBER(AO12),SUM(AQ11:AR11),SUM(AQ11:AS11))</f>
        <v>33.120000000000005</v>
      </c>
      <c r="AU11" s="101">
        <f t="shared" si="0"/>
        <v>0.10960443536235509</v>
      </c>
      <c r="AV11">
        <f t="shared" si="4"/>
        <v>7.7893825911479433E-2</v>
      </c>
      <c r="AW11"/>
    </row>
    <row r="12" spans="1:50" ht="10.8" customHeight="1" x14ac:dyDescent="0.3">
      <c r="A12" s="17"/>
      <c r="B12" s="18"/>
      <c r="C12" s="9"/>
      <c r="D12" s="8"/>
      <c r="E12" s="2"/>
      <c r="F12" s="64"/>
      <c r="G12" s="65"/>
      <c r="H12" s="60"/>
      <c r="I12" s="6"/>
      <c r="J12" s="8"/>
      <c r="K12" s="12"/>
      <c r="L12" s="6"/>
      <c r="M12" s="17"/>
      <c r="N12" s="259"/>
      <c r="O12" s="25" t="s">
        <v>53</v>
      </c>
      <c r="P12" s="207">
        <f>(1000/(J16/J8))*J15*J9*G9*G10*G7*J7*G8*G18*(1/G33)</f>
        <v>4.6759454653230595E-3</v>
      </c>
      <c r="Q12" s="290">
        <f>(((1000/(J16/J8))*G14)/S33)*J7*J9</f>
        <v>0</v>
      </c>
      <c r="R12" s="290"/>
      <c r="S12" s="290">
        <f>P12+Q12</f>
        <v>4.6759454653230595E-3</v>
      </c>
      <c r="T12" s="291"/>
      <c r="U12" s="17"/>
      <c r="V12" s="17"/>
      <c r="W12" s="17"/>
      <c r="X12" s="17"/>
      <c r="Y12" s="17"/>
      <c r="Z12" s="17"/>
      <c r="AA12" s="17"/>
      <c r="AB12" s="17"/>
      <c r="AC12" s="17"/>
      <c r="AD12" s="17"/>
      <c r="AE12" s="17"/>
      <c r="AF12" s="17"/>
      <c r="AG12" s="17"/>
      <c r="AH12" s="17"/>
      <c r="AI12" s="17"/>
      <c r="AJ12" s="17"/>
      <c r="AK12" s="17"/>
      <c r="AL12" s="17"/>
      <c r="AM12" s="17"/>
      <c r="AO12">
        <f t="shared" si="1"/>
        <v>8</v>
      </c>
      <c r="AP12" s="100">
        <f>IF(ISNUMBER(AO12),AS11,0)</f>
        <v>144</v>
      </c>
      <c r="AQ12" s="100"/>
      <c r="AR12" s="100">
        <f t="shared" si="2"/>
        <v>33.120000000000005</v>
      </c>
      <c r="AS12" s="100">
        <f t="shared" si="6"/>
        <v>144</v>
      </c>
      <c r="AT12">
        <f>IF(ISNUMBER(AO13),SUM(AQ12:AR12),SUM(AQ12:AS12))</f>
        <v>33.120000000000005</v>
      </c>
      <c r="AU12" s="101">
        <f t="shared" si="0"/>
        <v>0.10960443536235509</v>
      </c>
      <c r="AV12">
        <f t="shared" si="4"/>
        <v>7.4184596106170897E-2</v>
      </c>
      <c r="AW12"/>
    </row>
    <row r="13" spans="1:50" ht="11.55" customHeight="1" x14ac:dyDescent="0.3">
      <c r="A13" s="17"/>
      <c r="B13" s="18"/>
      <c r="C13" s="9"/>
      <c r="D13" s="8"/>
      <c r="E13" s="2"/>
      <c r="F13" s="64"/>
      <c r="G13" s="65"/>
      <c r="H13" s="8"/>
      <c r="I13" s="6"/>
      <c r="J13" s="8"/>
      <c r="K13" s="12"/>
      <c r="L13" s="6"/>
      <c r="M13" s="17"/>
      <c r="N13" s="259"/>
      <c r="O13" s="25" t="s">
        <v>52</v>
      </c>
      <c r="P13" s="184">
        <f>(1000/(J17/J11))*J14*J10*G10*G7*G8*J18*G9*G18*(1/G33)</f>
        <v>2.0115301288877469E-2</v>
      </c>
      <c r="Q13" s="292">
        <f>(((1000/(J17/J11))*G14)/S33)*J18*J10</f>
        <v>0</v>
      </c>
      <c r="R13" s="292"/>
      <c r="S13" s="290">
        <f>P13+Q13</f>
        <v>2.0115301288877469E-2</v>
      </c>
      <c r="T13" s="291"/>
      <c r="U13" s="17"/>
      <c r="V13" s="17"/>
      <c r="W13" s="17"/>
      <c r="X13" s="17"/>
      <c r="Y13" s="17"/>
      <c r="Z13" s="17"/>
      <c r="AA13" s="17"/>
      <c r="AB13" s="17"/>
      <c r="AC13" s="17"/>
      <c r="AD13" s="17"/>
      <c r="AE13" s="17"/>
      <c r="AF13" s="17"/>
      <c r="AG13" s="17"/>
      <c r="AH13" s="17"/>
      <c r="AI13" s="17"/>
      <c r="AJ13" s="17"/>
      <c r="AK13" s="17"/>
      <c r="AL13" s="17"/>
      <c r="AM13" s="17"/>
      <c r="AO13">
        <f t="shared" si="1"/>
        <v>9</v>
      </c>
      <c r="AP13" s="100">
        <f>IF(ISNUMBER(AO13),AS12,0)</f>
        <v>144</v>
      </c>
      <c r="AQ13" s="100"/>
      <c r="AR13" s="100">
        <f t="shared" si="2"/>
        <v>33.120000000000005</v>
      </c>
      <c r="AS13" s="100">
        <f t="shared" si="6"/>
        <v>144</v>
      </c>
      <c r="AT13">
        <f t="shared" si="3"/>
        <v>33.120000000000005</v>
      </c>
      <c r="AU13" s="101">
        <f t="shared" si="0"/>
        <v>0.10960443536235509</v>
      </c>
      <c r="AV13">
        <f t="shared" si="4"/>
        <v>7.0651996291591329E-2</v>
      </c>
      <c r="AW13"/>
    </row>
    <row r="14" spans="1:50" ht="21" customHeight="1" x14ac:dyDescent="0.3">
      <c r="A14" s="17"/>
      <c r="B14" s="274" t="s">
        <v>173</v>
      </c>
      <c r="C14" s="275" t="s">
        <v>1</v>
      </c>
      <c r="D14" s="277">
        <v>10</v>
      </c>
      <c r="E14" s="3"/>
      <c r="F14" s="275" t="s">
        <v>2</v>
      </c>
      <c r="G14" s="277">
        <v>0</v>
      </c>
      <c r="H14" s="8"/>
      <c r="I14" s="172" t="s">
        <v>10</v>
      </c>
      <c r="J14" s="173">
        <v>0.5</v>
      </c>
      <c r="K14" s="12"/>
      <c r="L14" s="6"/>
      <c r="M14" s="17"/>
      <c r="N14" s="18"/>
      <c r="O14" s="6"/>
      <c r="P14" s="6"/>
      <c r="Q14" s="6"/>
      <c r="R14" s="6"/>
      <c r="S14" s="6"/>
      <c r="T14" s="12"/>
      <c r="U14" s="17"/>
      <c r="V14" s="17"/>
      <c r="W14" s="17"/>
      <c r="X14" s="17"/>
      <c r="Y14" s="17"/>
      <c r="Z14" s="17"/>
      <c r="AA14" s="17"/>
      <c r="AB14" s="17"/>
      <c r="AC14" s="17"/>
      <c r="AD14" s="17"/>
      <c r="AE14" s="17"/>
      <c r="AF14" s="17"/>
      <c r="AG14" s="17"/>
      <c r="AH14" s="17"/>
      <c r="AI14" s="17"/>
      <c r="AJ14" s="17"/>
      <c r="AK14" s="17"/>
      <c r="AL14" s="17"/>
      <c r="AM14" s="17"/>
      <c r="AO14">
        <f t="shared" si="1"/>
        <v>10</v>
      </c>
      <c r="AP14" s="100">
        <f t="shared" si="5"/>
        <v>144</v>
      </c>
      <c r="AQ14" s="100"/>
      <c r="AR14" s="100">
        <f t="shared" si="2"/>
        <v>33.120000000000005</v>
      </c>
      <c r="AS14" s="100">
        <f t="shared" si="6"/>
        <v>144</v>
      </c>
      <c r="AT14">
        <f t="shared" si="3"/>
        <v>177.12</v>
      </c>
      <c r="AU14" s="101">
        <f t="shared" si="0"/>
        <v>0.48210139203200075</v>
      </c>
      <c r="AV14">
        <f t="shared" si="4"/>
        <v>0.29596843411889467</v>
      </c>
      <c r="AW14"/>
    </row>
    <row r="15" spans="1:50" ht="21" customHeight="1" x14ac:dyDescent="0.3">
      <c r="A15" s="17"/>
      <c r="B15" s="274"/>
      <c r="C15" s="275"/>
      <c r="D15" s="277"/>
      <c r="E15" s="3"/>
      <c r="F15" s="283"/>
      <c r="G15" s="289"/>
      <c r="H15" s="8"/>
      <c r="I15" s="160" t="s">
        <v>11</v>
      </c>
      <c r="J15" s="161">
        <v>0.9</v>
      </c>
      <c r="K15" s="12"/>
      <c r="L15" s="6"/>
      <c r="M15" s="17"/>
      <c r="N15" s="259" t="s">
        <v>212</v>
      </c>
      <c r="O15" s="208" t="s">
        <v>213</v>
      </c>
      <c r="P15" s="208" t="s">
        <v>40</v>
      </c>
      <c r="Q15" s="280" t="s">
        <v>41</v>
      </c>
      <c r="R15" s="280"/>
      <c r="S15" s="280" t="s">
        <v>39</v>
      </c>
      <c r="T15" s="281"/>
      <c r="U15" s="17"/>
      <c r="V15" s="17"/>
      <c r="W15" s="17"/>
      <c r="X15" s="17"/>
      <c r="Y15" s="17"/>
      <c r="Z15" s="17"/>
      <c r="AA15" s="17"/>
      <c r="AB15" s="17"/>
      <c r="AC15" s="17"/>
      <c r="AD15" s="17"/>
      <c r="AE15" s="17"/>
      <c r="AF15" s="17"/>
      <c r="AG15" s="17"/>
      <c r="AH15" s="17"/>
      <c r="AI15" s="17"/>
      <c r="AJ15" s="17"/>
      <c r="AK15" s="17"/>
      <c r="AL15" s="17"/>
      <c r="AM15" s="17"/>
      <c r="AO15" t="str">
        <f t="shared" si="1"/>
        <v/>
      </c>
      <c r="AP15" s="100">
        <f t="shared" si="5"/>
        <v>0</v>
      </c>
      <c r="AQ15" s="100"/>
      <c r="AR15" s="100">
        <f t="shared" si="2"/>
        <v>0</v>
      </c>
      <c r="AS15" s="100">
        <f t="shared" si="6"/>
        <v>0</v>
      </c>
      <c r="AT15">
        <f>IF(ISNUMBER(AO16),SUM(AQ15:AR15),SUM(AQ15:AS15))</f>
        <v>0</v>
      </c>
      <c r="AU15" s="101">
        <f t="shared" si="0"/>
        <v>0</v>
      </c>
      <c r="AV15">
        <f t="shared" si="4"/>
        <v>0</v>
      </c>
      <c r="AW15"/>
    </row>
    <row r="16" spans="1:50" ht="21" thickBot="1" x14ac:dyDescent="0.35">
      <c r="A16" s="17"/>
      <c r="B16" s="274"/>
      <c r="C16" s="275"/>
      <c r="D16" s="277"/>
      <c r="E16" s="3"/>
      <c r="F16" s="282" t="s">
        <v>145</v>
      </c>
      <c r="G16" s="284">
        <v>10</v>
      </c>
      <c r="H16" s="8"/>
      <c r="I16" s="164" t="s">
        <v>30</v>
      </c>
      <c r="J16" s="162">
        <v>0.35</v>
      </c>
      <c r="K16" s="12"/>
      <c r="L16" s="6"/>
      <c r="M16" s="17"/>
      <c r="N16" s="279"/>
      <c r="O16" s="209">
        <f>AW5</f>
        <v>1.0750172155341697</v>
      </c>
      <c r="P16" s="209">
        <f>AV4</f>
        <v>0.407887093456063</v>
      </c>
      <c r="Q16" s="286">
        <f>O16+P16</f>
        <v>1.4829043089902327</v>
      </c>
      <c r="R16" s="286"/>
      <c r="S16" s="287">
        <f>Q16/('Elie (generous to cash)'!N33/'Elie (generous to cash)'!O33)</f>
        <v>4.4229680604951733E-3</v>
      </c>
      <c r="T16" s="288"/>
      <c r="U16" s="17"/>
      <c r="V16" s="17"/>
      <c r="W16" s="17"/>
      <c r="X16" s="17"/>
      <c r="Y16" s="17"/>
      <c r="Z16" s="17"/>
      <c r="AA16" s="17"/>
      <c r="AB16" s="17"/>
      <c r="AC16" s="17"/>
      <c r="AD16" s="17"/>
      <c r="AE16" s="17"/>
      <c r="AF16" s="17"/>
      <c r="AG16" s="17"/>
      <c r="AH16" s="17"/>
      <c r="AI16" s="17"/>
      <c r="AJ16" s="17"/>
      <c r="AK16" s="17"/>
      <c r="AL16" s="17"/>
      <c r="AM16" s="17"/>
      <c r="AO16" t="str">
        <f t="shared" si="1"/>
        <v/>
      </c>
      <c r="AP16" s="100">
        <f t="shared" si="5"/>
        <v>0</v>
      </c>
      <c r="AQ16" s="100"/>
      <c r="AR16" s="100">
        <f t="shared" si="2"/>
        <v>0</v>
      </c>
      <c r="AS16" s="100">
        <f t="shared" si="6"/>
        <v>0</v>
      </c>
      <c r="AT16">
        <f t="shared" ref="AT16:AT78" si="7">IF(ISNUMBER(AO17),SUM(AQ16:AR16),SUM(AQ16:AS16))</f>
        <v>0</v>
      </c>
      <c r="AU16" s="101">
        <f t="shared" si="0"/>
        <v>0</v>
      </c>
      <c r="AV16">
        <f t="shared" si="4"/>
        <v>0</v>
      </c>
      <c r="AW16"/>
    </row>
    <row r="17" spans="1:50" ht="21" thickBot="1" x14ac:dyDescent="0.35">
      <c r="A17" s="17"/>
      <c r="B17" s="274"/>
      <c r="C17" s="276"/>
      <c r="D17" s="278"/>
      <c r="E17" s="3"/>
      <c r="F17" s="283"/>
      <c r="G17" s="285"/>
      <c r="H17" s="6"/>
      <c r="I17" s="165" t="s">
        <v>7</v>
      </c>
      <c r="J17" s="163">
        <v>1.1299999999999999</v>
      </c>
      <c r="K17" s="12"/>
      <c r="L17" s="6"/>
      <c r="M17" s="17"/>
      <c r="N17" s="6"/>
      <c r="O17" s="6"/>
      <c r="P17" s="6"/>
      <c r="Q17" s="6"/>
      <c r="R17" s="6"/>
      <c r="S17" s="6"/>
      <c r="T17" s="6"/>
      <c r="U17" s="17"/>
      <c r="V17" s="17"/>
      <c r="W17" s="17"/>
      <c r="X17" s="17"/>
      <c r="Y17" s="17"/>
      <c r="Z17" s="17"/>
      <c r="AA17" s="17"/>
      <c r="AB17" s="17"/>
      <c r="AC17" s="17"/>
      <c r="AD17" s="17"/>
      <c r="AE17" s="17"/>
      <c r="AF17" s="17"/>
      <c r="AG17" s="17"/>
      <c r="AH17" s="17"/>
      <c r="AI17" s="17"/>
      <c r="AJ17" s="17"/>
      <c r="AK17" s="17"/>
      <c r="AL17" s="17"/>
      <c r="AM17" s="17"/>
      <c r="AO17" t="str">
        <f>IF(AO16&lt;$D$14,AO16+1,"")</f>
        <v/>
      </c>
      <c r="AP17" s="100">
        <f>IF(ISNUMBER(AO17),AS16,0)</f>
        <v>0</v>
      </c>
      <c r="AQ17" s="100"/>
      <c r="AR17" s="100">
        <f t="shared" si="2"/>
        <v>0</v>
      </c>
      <c r="AS17" s="100">
        <f t="shared" si="6"/>
        <v>0</v>
      </c>
      <c r="AT17">
        <f>IF(ISNUMBER(AO18),SUM(AQ17:AR17),SUM(AQ17:AS17))</f>
        <v>0</v>
      </c>
      <c r="AU17" s="101">
        <f t="shared" si="0"/>
        <v>0</v>
      </c>
      <c r="AV17">
        <f t="shared" si="4"/>
        <v>0</v>
      </c>
      <c r="AW17"/>
    </row>
    <row r="18" spans="1:50" ht="30.45" customHeight="1" x14ac:dyDescent="0.3">
      <c r="A18" s="17"/>
      <c r="B18" s="274"/>
      <c r="C18" s="6"/>
      <c r="D18" s="6"/>
      <c r="E18" s="3"/>
      <c r="F18" s="191" t="s">
        <v>15</v>
      </c>
      <c r="G18" s="183">
        <v>0.16600000000000001</v>
      </c>
      <c r="H18" s="6"/>
      <c r="I18" s="182" t="s">
        <v>154</v>
      </c>
      <c r="J18" s="181">
        <v>1</v>
      </c>
      <c r="K18" s="66"/>
      <c r="L18" s="6"/>
      <c r="M18" s="6"/>
      <c r="N18" s="254" t="s">
        <v>54</v>
      </c>
      <c r="O18" s="257" t="s">
        <v>166</v>
      </c>
      <c r="P18" s="258"/>
      <c r="Q18" s="112"/>
      <c r="R18" s="261" t="s">
        <v>42</v>
      </c>
      <c r="S18" s="261"/>
      <c r="T18" s="262"/>
      <c r="U18" s="17"/>
      <c r="V18" s="17"/>
      <c r="W18" s="17"/>
      <c r="X18" s="17"/>
      <c r="Y18" s="17"/>
      <c r="Z18" s="17"/>
      <c r="AA18" s="17"/>
      <c r="AB18" s="17"/>
      <c r="AC18" s="17"/>
      <c r="AD18" s="17"/>
      <c r="AE18" s="17"/>
      <c r="AF18" s="17"/>
      <c r="AG18" s="17"/>
      <c r="AH18" s="17"/>
      <c r="AI18" s="17"/>
      <c r="AJ18" s="17"/>
      <c r="AK18" s="17"/>
      <c r="AL18" s="17"/>
      <c r="AM18" s="17"/>
      <c r="AO18" t="str">
        <f>IF(AO17&lt;$D$14,AO17+1,"")</f>
        <v/>
      </c>
      <c r="AP18" s="100">
        <f>IF(ISNUMBER(AO18),AS17,0)</f>
        <v>0</v>
      </c>
      <c r="AQ18" s="100"/>
      <c r="AR18" s="100">
        <f t="shared" si="2"/>
        <v>0</v>
      </c>
      <c r="AS18" s="100">
        <f t="shared" si="6"/>
        <v>0</v>
      </c>
      <c r="AT18">
        <f>IF(ISNUMBER(AO19),SUM(AQ18:AR18),SUM(AQ18:AS18))</f>
        <v>0</v>
      </c>
      <c r="AU18" s="101">
        <f t="shared" si="0"/>
        <v>0</v>
      </c>
      <c r="AV18">
        <f t="shared" si="4"/>
        <v>0</v>
      </c>
      <c r="AW18"/>
    </row>
    <row r="19" spans="1:50" ht="10.199999999999999" customHeight="1" thickBot="1" x14ac:dyDescent="0.35">
      <c r="A19" s="17"/>
      <c r="B19" s="177"/>
      <c r="C19" s="7"/>
      <c r="D19" s="7"/>
      <c r="E19" s="7"/>
      <c r="F19" s="178"/>
      <c r="G19" s="179"/>
      <c r="H19" s="7"/>
      <c r="I19" s="7"/>
      <c r="J19" s="7"/>
      <c r="K19" s="180"/>
      <c r="L19" s="6"/>
      <c r="M19" s="17"/>
      <c r="N19" s="255"/>
      <c r="O19" s="259"/>
      <c r="P19" s="260"/>
      <c r="Q19" s="113"/>
      <c r="R19" s="56" t="s">
        <v>43</v>
      </c>
      <c r="S19" s="56"/>
      <c r="T19" s="58">
        <f>(P33/Q33)*Q5</f>
        <v>3.0493704506556956</v>
      </c>
      <c r="U19" s="17"/>
      <c r="V19" s="17"/>
      <c r="W19" s="17"/>
      <c r="X19" s="17"/>
      <c r="Y19" s="17"/>
      <c r="Z19" s="17"/>
      <c r="AA19" s="17"/>
      <c r="AB19" s="17"/>
      <c r="AC19" s="17"/>
      <c r="AD19" s="17"/>
      <c r="AE19" s="17"/>
      <c r="AF19" s="17"/>
      <c r="AG19" s="17"/>
      <c r="AH19" s="17"/>
      <c r="AI19" s="17"/>
      <c r="AJ19" s="17"/>
      <c r="AK19" s="17"/>
      <c r="AL19" s="17"/>
      <c r="AM19" s="17"/>
      <c r="AO19" t="str">
        <f>IF(AO18&lt;$D$14,AO18+1,"")</f>
        <v/>
      </c>
      <c r="AP19" s="100">
        <f>IF(ISNUMBER(AO19),AS18,0)</f>
        <v>0</v>
      </c>
      <c r="AQ19" s="100"/>
      <c r="AR19" s="100">
        <f t="shared" si="2"/>
        <v>0</v>
      </c>
      <c r="AS19" s="100">
        <f t="shared" si="6"/>
        <v>0</v>
      </c>
      <c r="AT19">
        <f t="shared" si="7"/>
        <v>0</v>
      </c>
      <c r="AU19" s="101">
        <f t="shared" si="0"/>
        <v>0</v>
      </c>
      <c r="AV19">
        <f t="shared" si="4"/>
        <v>0</v>
      </c>
      <c r="AW19"/>
    </row>
    <row r="20" spans="1:50" ht="9.4499999999999993" customHeight="1" thickBot="1" x14ac:dyDescent="0.35">
      <c r="A20" s="17"/>
      <c r="B20" s="17"/>
      <c r="C20" s="17"/>
      <c r="D20" s="17"/>
      <c r="E20" s="17"/>
      <c r="F20" s="17"/>
      <c r="G20" s="17"/>
      <c r="H20" s="17"/>
      <c r="I20" s="17"/>
      <c r="J20" s="17"/>
      <c r="K20" s="17"/>
      <c r="L20" s="17"/>
      <c r="M20" s="17"/>
      <c r="N20" s="255"/>
      <c r="O20" s="98" t="s">
        <v>51</v>
      </c>
      <c r="P20" s="57">
        <f>T20/T19</f>
        <v>0.14210324921310694</v>
      </c>
      <c r="Q20" s="114"/>
      <c r="R20" s="56" t="s">
        <v>44</v>
      </c>
      <c r="S20" s="56"/>
      <c r="T20" s="58">
        <f>Q8*P33</f>
        <v>0.4333254490926105</v>
      </c>
      <c r="U20" s="17"/>
      <c r="V20" s="17"/>
      <c r="W20" s="17"/>
      <c r="X20" s="17"/>
      <c r="Y20" s="17"/>
      <c r="Z20" s="17"/>
      <c r="AA20" s="17"/>
      <c r="AB20" s="17"/>
      <c r="AC20" s="17"/>
      <c r="AD20" s="17"/>
      <c r="AE20" s="17"/>
      <c r="AF20" s="17"/>
      <c r="AG20" s="17"/>
      <c r="AH20" s="17"/>
      <c r="AI20" s="17"/>
      <c r="AJ20" s="17"/>
      <c r="AK20" s="17"/>
      <c r="AL20" s="17"/>
      <c r="AM20" s="17"/>
      <c r="AO20" t="str">
        <f t="shared" si="1"/>
        <v/>
      </c>
      <c r="AP20" s="100">
        <f t="shared" si="5"/>
        <v>0</v>
      </c>
      <c r="AQ20" s="100"/>
      <c r="AR20" s="100">
        <f t="shared" si="2"/>
        <v>0</v>
      </c>
      <c r="AS20" s="100">
        <f t="shared" si="6"/>
        <v>0</v>
      </c>
      <c r="AT20">
        <f t="shared" si="7"/>
        <v>0</v>
      </c>
      <c r="AU20" s="101">
        <f t="shared" si="0"/>
        <v>0</v>
      </c>
      <c r="AV20">
        <f t="shared" si="4"/>
        <v>0</v>
      </c>
      <c r="AW20"/>
    </row>
    <row r="21" spans="1:50" ht="10.199999999999999" customHeight="1" x14ac:dyDescent="0.3">
      <c r="A21" s="17"/>
      <c r="B21" s="17"/>
      <c r="C21" s="17"/>
      <c r="D21" s="17"/>
      <c r="E21" s="6"/>
      <c r="F21" s="263" t="s">
        <v>39</v>
      </c>
      <c r="G21" s="37" t="s">
        <v>38</v>
      </c>
      <c r="H21" s="38"/>
      <c r="I21" s="39">
        <f>Q8</f>
        <v>1.1776904457519705E-4</v>
      </c>
      <c r="J21" s="40"/>
      <c r="K21" s="41"/>
      <c r="L21" s="45"/>
      <c r="M21" s="6"/>
      <c r="N21" s="255"/>
      <c r="O21" s="98" t="s">
        <v>37</v>
      </c>
      <c r="P21" s="57">
        <f>T21/T19</f>
        <v>0.61130945457949137</v>
      </c>
      <c r="Q21" s="114"/>
      <c r="R21" s="56" t="s">
        <v>37</v>
      </c>
      <c r="S21" s="56"/>
      <c r="T21" s="58">
        <f>Q9*P33</f>
        <v>1.8641089870011509</v>
      </c>
      <c r="U21" s="17"/>
      <c r="V21" s="17"/>
      <c r="W21" s="17"/>
      <c r="X21" s="17"/>
      <c r="Y21" s="17"/>
      <c r="Z21" s="17"/>
      <c r="AA21" s="17"/>
      <c r="AB21" s="17"/>
      <c r="AC21" s="17"/>
      <c r="AD21" s="17"/>
      <c r="AE21" s="17"/>
      <c r="AF21" s="17"/>
      <c r="AG21" s="17"/>
      <c r="AH21" s="17"/>
      <c r="AI21" s="17"/>
      <c r="AJ21" s="17"/>
      <c r="AK21" s="17"/>
      <c r="AL21" s="17"/>
      <c r="AM21" s="17"/>
      <c r="AO21" t="str">
        <f t="shared" si="1"/>
        <v/>
      </c>
      <c r="AP21" s="100">
        <f t="shared" si="5"/>
        <v>0</v>
      </c>
      <c r="AQ21" s="100"/>
      <c r="AR21" s="100">
        <f t="shared" si="2"/>
        <v>0</v>
      </c>
      <c r="AS21" s="100">
        <f t="shared" si="6"/>
        <v>0</v>
      </c>
      <c r="AT21">
        <f t="shared" si="7"/>
        <v>0</v>
      </c>
      <c r="AU21" s="101">
        <f t="shared" si="0"/>
        <v>0</v>
      </c>
      <c r="AV21">
        <f t="shared" si="4"/>
        <v>0</v>
      </c>
      <c r="AW21"/>
    </row>
    <row r="22" spans="1:50" ht="12" customHeight="1" thickBot="1" x14ac:dyDescent="0.35">
      <c r="A22" s="17"/>
      <c r="B22" s="17"/>
      <c r="C22" s="17"/>
      <c r="D22" s="17"/>
      <c r="E22" s="6"/>
      <c r="F22" s="244"/>
      <c r="G22" s="42" t="s">
        <v>37</v>
      </c>
      <c r="H22" s="43"/>
      <c r="I22" s="44">
        <f>Q9</f>
        <v>5.0662691250392034E-4</v>
      </c>
      <c r="J22" s="45"/>
      <c r="K22" s="46"/>
      <c r="L22" s="45"/>
      <c r="M22" s="6"/>
      <c r="N22" s="255"/>
      <c r="O22" s="99"/>
      <c r="P22" s="26"/>
      <c r="Q22" s="26"/>
      <c r="R22" s="56" t="s">
        <v>14</v>
      </c>
      <c r="S22" s="56"/>
      <c r="T22" s="58">
        <f>S16*P33</f>
        <v>16.274095014098375</v>
      </c>
      <c r="U22" s="17"/>
      <c r="V22" s="97"/>
      <c r="W22" s="17"/>
      <c r="X22" s="17"/>
      <c r="Y22" s="17"/>
      <c r="Z22" s="17"/>
      <c r="AA22" s="17"/>
      <c r="AB22" s="17"/>
      <c r="AC22" s="17"/>
      <c r="AD22" s="17"/>
      <c r="AE22" s="17"/>
      <c r="AF22" s="17"/>
      <c r="AG22" s="17"/>
      <c r="AH22" s="17"/>
      <c r="AI22" s="17"/>
      <c r="AJ22" s="17"/>
      <c r="AK22" s="17"/>
      <c r="AL22" s="17"/>
      <c r="AM22" s="17"/>
      <c r="AO22" t="str">
        <f t="shared" si="1"/>
        <v/>
      </c>
      <c r="AP22" s="100">
        <f t="shared" si="5"/>
        <v>0</v>
      </c>
      <c r="AQ22" s="100"/>
      <c r="AR22" s="100">
        <f t="shared" si="2"/>
        <v>0</v>
      </c>
      <c r="AS22" s="100">
        <f t="shared" si="6"/>
        <v>0</v>
      </c>
      <c r="AT22">
        <f t="shared" si="7"/>
        <v>0</v>
      </c>
      <c r="AU22" s="101">
        <f t="shared" si="0"/>
        <v>0</v>
      </c>
      <c r="AV22">
        <f t="shared" si="4"/>
        <v>0</v>
      </c>
      <c r="AW22"/>
    </row>
    <row r="23" spans="1:50" ht="10.8" customHeight="1" x14ac:dyDescent="0.3">
      <c r="A23" s="17"/>
      <c r="B23" s="264" t="s">
        <v>56</v>
      </c>
      <c r="C23" s="265"/>
      <c r="D23" s="265"/>
      <c r="E23" s="265"/>
      <c r="F23" s="244"/>
      <c r="G23" s="42" t="s">
        <v>14</v>
      </c>
      <c r="H23" s="43"/>
      <c r="I23" s="44">
        <f>'Elie (generous to cash)'!S16</f>
        <v>4.4229680604951733E-3</v>
      </c>
      <c r="J23" s="45"/>
      <c r="K23" s="46"/>
      <c r="L23" s="45"/>
      <c r="M23" s="6"/>
      <c r="N23" s="255"/>
      <c r="O23" s="18"/>
      <c r="P23" s="6"/>
      <c r="Q23" s="6"/>
      <c r="R23" s="6"/>
      <c r="S23" s="6"/>
      <c r="T23" s="12"/>
      <c r="U23" s="17"/>
      <c r="V23" s="97"/>
      <c r="W23" s="17"/>
      <c r="X23" s="17"/>
      <c r="Y23" s="17"/>
      <c r="Z23" s="17"/>
      <c r="AA23" s="17"/>
      <c r="AB23" s="17"/>
      <c r="AC23" s="17"/>
      <c r="AD23" s="17"/>
      <c r="AE23" s="17"/>
      <c r="AF23" s="17"/>
      <c r="AG23" s="17"/>
      <c r="AH23" s="17"/>
      <c r="AI23" s="17"/>
      <c r="AJ23" s="17"/>
      <c r="AK23" s="17"/>
      <c r="AL23" s="17"/>
      <c r="AM23" s="17"/>
      <c r="AO23" t="str">
        <f t="shared" si="1"/>
        <v/>
      </c>
      <c r="AP23" s="100">
        <f t="shared" si="5"/>
        <v>0</v>
      </c>
      <c r="AQ23" s="100"/>
      <c r="AR23" s="100">
        <f t="shared" si="2"/>
        <v>0</v>
      </c>
      <c r="AS23" s="100">
        <f t="shared" si="6"/>
        <v>0</v>
      </c>
      <c r="AT23">
        <f t="shared" si="7"/>
        <v>0</v>
      </c>
      <c r="AU23" s="101">
        <f t="shared" si="0"/>
        <v>0</v>
      </c>
      <c r="AV23">
        <f t="shared" si="4"/>
        <v>0</v>
      </c>
      <c r="AW23"/>
    </row>
    <row r="24" spans="1:50" ht="12.45" customHeight="1" x14ac:dyDescent="0.3">
      <c r="A24" s="17"/>
      <c r="B24" s="266"/>
      <c r="C24" s="267"/>
      <c r="D24" s="267"/>
      <c r="E24" s="267"/>
      <c r="F24" s="47" t="s">
        <v>60</v>
      </c>
      <c r="G24" s="48"/>
      <c r="H24" s="48"/>
      <c r="I24" s="49">
        <f>'Elie (generous to cash)'!S16*J33</f>
        <v>1.26461502785678</v>
      </c>
      <c r="J24" s="45"/>
      <c r="K24" s="46"/>
      <c r="L24" s="45"/>
      <c r="M24" s="6"/>
      <c r="N24" s="255"/>
      <c r="O24" s="18"/>
      <c r="P24" s="6"/>
      <c r="Q24" s="6"/>
      <c r="R24" s="6"/>
      <c r="S24" s="6"/>
      <c r="T24" s="12"/>
      <c r="U24" s="17"/>
      <c r="V24" s="6"/>
      <c r="W24" s="17"/>
      <c r="X24" s="17"/>
      <c r="Y24" s="17"/>
      <c r="Z24" s="17"/>
      <c r="AA24" s="17"/>
      <c r="AB24" s="17"/>
      <c r="AC24" s="17"/>
      <c r="AD24" s="17"/>
      <c r="AE24" s="17"/>
      <c r="AF24" s="17"/>
      <c r="AG24" s="17"/>
      <c r="AH24" s="17"/>
      <c r="AI24" s="17"/>
      <c r="AJ24" s="17"/>
      <c r="AK24" s="17"/>
      <c r="AL24" s="17"/>
      <c r="AM24" s="17"/>
      <c r="AO24" t="str">
        <f t="shared" si="1"/>
        <v/>
      </c>
      <c r="AP24" s="100">
        <f t="shared" si="5"/>
        <v>0</v>
      </c>
      <c r="AQ24" s="100"/>
      <c r="AR24" s="100">
        <f t="shared" si="2"/>
        <v>0</v>
      </c>
      <c r="AS24" s="100">
        <f t="shared" si="6"/>
        <v>0</v>
      </c>
      <c r="AT24">
        <f>IF(ISNUMBER(AO25),SUM(AQ24:AR24),SUM(AQ24:AS24))</f>
        <v>0</v>
      </c>
      <c r="AU24" s="101">
        <f t="shared" si="0"/>
        <v>0</v>
      </c>
      <c r="AV24">
        <f t="shared" si="4"/>
        <v>0</v>
      </c>
      <c r="AW24"/>
    </row>
    <row r="25" spans="1:50" ht="5.55" customHeight="1" x14ac:dyDescent="0.3">
      <c r="A25" s="17"/>
      <c r="B25" s="266"/>
      <c r="C25" s="267"/>
      <c r="D25" s="267"/>
      <c r="E25" s="267"/>
      <c r="F25" s="50"/>
      <c r="G25" s="45"/>
      <c r="H25" s="45"/>
      <c r="I25" s="51"/>
      <c r="J25" s="45"/>
      <c r="K25" s="46"/>
      <c r="L25" s="45"/>
      <c r="M25" s="6"/>
      <c r="N25" s="255"/>
      <c r="O25" s="18"/>
      <c r="P25" s="6"/>
      <c r="Q25" s="6"/>
      <c r="R25" s="6"/>
      <c r="S25" s="6"/>
      <c r="T25" s="12"/>
      <c r="U25" s="6"/>
      <c r="V25" s="6"/>
      <c r="W25" s="17"/>
      <c r="X25" s="17"/>
      <c r="Y25" s="17"/>
      <c r="Z25" s="17"/>
      <c r="AA25" s="17"/>
      <c r="AB25" s="17"/>
      <c r="AC25" s="17"/>
      <c r="AD25" s="17"/>
      <c r="AE25" s="17"/>
      <c r="AF25" s="17"/>
      <c r="AG25" s="17"/>
      <c r="AH25" s="17"/>
      <c r="AI25" s="17"/>
      <c r="AJ25" s="17"/>
      <c r="AK25" s="17"/>
      <c r="AL25" s="17"/>
      <c r="AM25" s="17"/>
      <c r="AO25" t="str">
        <f>IF(AO24&lt;$D$14,AO24+1,"")</f>
        <v/>
      </c>
      <c r="AP25" s="100">
        <f>IF(ISNUMBER(AO25),AS24,0)</f>
        <v>0</v>
      </c>
      <c r="AQ25" s="100"/>
      <c r="AR25" s="100">
        <f t="shared" si="2"/>
        <v>0</v>
      </c>
      <c r="AS25" s="100">
        <f t="shared" si="6"/>
        <v>0</v>
      </c>
      <c r="AT25">
        <f t="shared" si="7"/>
        <v>0</v>
      </c>
      <c r="AU25" s="101">
        <f t="shared" si="0"/>
        <v>0</v>
      </c>
      <c r="AV25">
        <f t="shared" si="4"/>
        <v>0</v>
      </c>
      <c r="AW25"/>
    </row>
    <row r="26" spans="1:50" ht="12" customHeight="1" thickBot="1" x14ac:dyDescent="0.35">
      <c r="A26" s="17"/>
      <c r="B26" s="268"/>
      <c r="C26" s="269"/>
      <c r="D26" s="269"/>
      <c r="E26" s="269"/>
      <c r="F26" s="52" t="s">
        <v>48</v>
      </c>
      <c r="G26" s="53">
        <f>I21/I23</f>
        <v>2.662670020773612E-2</v>
      </c>
      <c r="H26" s="54" t="s">
        <v>49</v>
      </c>
      <c r="I26" s="48"/>
      <c r="J26" s="48"/>
      <c r="K26" s="55"/>
      <c r="L26" s="45"/>
      <c r="M26" s="6"/>
      <c r="N26" s="255"/>
      <c r="O26" s="270" t="s">
        <v>46</v>
      </c>
      <c r="P26" s="271"/>
      <c r="Q26" s="271"/>
      <c r="R26" s="271"/>
      <c r="S26" s="271"/>
      <c r="T26" s="117">
        <f>T20-T19</f>
        <v>-2.6160450015630849</v>
      </c>
      <c r="U26" s="17"/>
      <c r="V26" s="17"/>
      <c r="W26" s="17"/>
      <c r="X26" s="17"/>
      <c r="Y26" s="17"/>
      <c r="Z26" s="17"/>
      <c r="AA26" s="17"/>
      <c r="AB26" s="17"/>
      <c r="AC26" s="17"/>
      <c r="AD26" s="17"/>
      <c r="AE26" s="17"/>
      <c r="AF26" s="17"/>
      <c r="AG26" s="17"/>
      <c r="AH26" s="17"/>
      <c r="AI26" s="17"/>
      <c r="AJ26" s="17"/>
      <c r="AK26" s="17"/>
      <c r="AL26" s="17"/>
      <c r="AM26" s="17"/>
      <c r="AO26" t="str">
        <f t="shared" si="1"/>
        <v/>
      </c>
      <c r="AP26" s="100">
        <f t="shared" si="5"/>
        <v>0</v>
      </c>
      <c r="AQ26" s="100"/>
      <c r="AR26" s="100">
        <f t="shared" si="2"/>
        <v>0</v>
      </c>
      <c r="AS26" s="100">
        <f t="shared" si="6"/>
        <v>0</v>
      </c>
      <c r="AT26">
        <f t="shared" si="7"/>
        <v>0</v>
      </c>
      <c r="AU26" s="101">
        <f t="shared" si="0"/>
        <v>0</v>
      </c>
      <c r="AV26">
        <f t="shared" si="4"/>
        <v>0</v>
      </c>
      <c r="AW26"/>
    </row>
    <row r="27" spans="1:50" ht="12.45" customHeight="1" thickBot="1" x14ac:dyDescent="0.35">
      <c r="A27" s="17"/>
      <c r="B27" s="17"/>
      <c r="C27" s="17"/>
      <c r="D27" s="17"/>
      <c r="E27" s="6"/>
      <c r="F27" s="52" t="s">
        <v>50</v>
      </c>
      <c r="G27" s="53">
        <f>I22/I23</f>
        <v>0.11454455595756685</v>
      </c>
      <c r="H27" s="54" t="s">
        <v>49</v>
      </c>
      <c r="I27" s="48"/>
      <c r="J27" s="48"/>
      <c r="K27" s="55"/>
      <c r="L27" s="45"/>
      <c r="M27" s="6"/>
      <c r="N27" s="256"/>
      <c r="O27" s="272" t="s">
        <v>45</v>
      </c>
      <c r="P27" s="273"/>
      <c r="Q27" s="273"/>
      <c r="R27" s="273"/>
      <c r="S27" s="273"/>
      <c r="T27" s="118">
        <f>T21-T19</f>
        <v>-1.1852614636545447</v>
      </c>
      <c r="U27" s="17"/>
      <c r="V27" s="17"/>
      <c r="W27" s="17"/>
      <c r="X27" s="17"/>
      <c r="Y27" s="17"/>
      <c r="Z27" s="17"/>
      <c r="AA27" s="17"/>
      <c r="AB27" s="17"/>
      <c r="AC27" s="17"/>
      <c r="AD27" s="17"/>
      <c r="AE27" s="17"/>
      <c r="AF27" s="17"/>
      <c r="AG27" s="17"/>
      <c r="AH27" s="17"/>
      <c r="AI27" s="17"/>
      <c r="AJ27" s="17"/>
      <c r="AK27" s="17"/>
      <c r="AL27" s="17"/>
      <c r="AM27" s="17"/>
      <c r="AO27" t="str">
        <f t="shared" si="1"/>
        <v/>
      </c>
      <c r="AP27" s="100">
        <f t="shared" si="5"/>
        <v>0</v>
      </c>
      <c r="AQ27" s="100"/>
      <c r="AR27" s="100">
        <f t="shared" si="2"/>
        <v>0</v>
      </c>
      <c r="AS27" s="100">
        <f t="shared" si="6"/>
        <v>0</v>
      </c>
      <c r="AT27">
        <f t="shared" si="7"/>
        <v>0</v>
      </c>
      <c r="AU27" s="101">
        <f t="shared" si="0"/>
        <v>0</v>
      </c>
      <c r="AV27">
        <f t="shared" si="4"/>
        <v>0</v>
      </c>
      <c r="AW27" s="138"/>
      <c r="AX27" s="17"/>
    </row>
    <row r="28" spans="1:50" s="17" customFormat="1" ht="7.2" customHeight="1" x14ac:dyDescent="0.3">
      <c r="E28" s="6"/>
      <c r="F28" s="141"/>
      <c r="G28" s="134"/>
      <c r="H28" s="135"/>
      <c r="I28" s="45"/>
      <c r="J28" s="45"/>
      <c r="K28" s="46"/>
      <c r="L28" s="45"/>
      <c r="M28" s="6"/>
      <c r="N28" s="133"/>
      <c r="O28" s="136"/>
      <c r="P28" s="136"/>
      <c r="Q28" s="136"/>
      <c r="R28" s="136"/>
      <c r="S28" s="136"/>
      <c r="T28" s="137"/>
      <c r="AO28" t="str">
        <f t="shared" si="1"/>
        <v/>
      </c>
      <c r="AP28" s="100">
        <f t="shared" si="5"/>
        <v>0</v>
      </c>
      <c r="AQ28" s="100"/>
      <c r="AR28" s="100">
        <f t="shared" si="2"/>
        <v>0</v>
      </c>
      <c r="AS28" s="100">
        <f t="shared" si="6"/>
        <v>0</v>
      </c>
      <c r="AT28">
        <f t="shared" si="7"/>
        <v>0</v>
      </c>
      <c r="AU28" s="101">
        <f t="shared" si="0"/>
        <v>0</v>
      </c>
      <c r="AV28">
        <f t="shared" si="4"/>
        <v>0</v>
      </c>
      <c r="AW28"/>
      <c r="AX28" s="1"/>
    </row>
    <row r="29" spans="1:50" ht="13.8" customHeight="1" x14ac:dyDescent="0.3">
      <c r="A29" s="17"/>
      <c r="B29" s="17"/>
      <c r="C29" s="17"/>
      <c r="D29" s="17"/>
      <c r="E29" s="6"/>
      <c r="F29" s="244" t="s">
        <v>218</v>
      </c>
      <c r="G29" s="42" t="s">
        <v>38</v>
      </c>
      <c r="H29" s="43"/>
      <c r="I29" s="49">
        <f>1000/S12</f>
        <v>213860.49247495027</v>
      </c>
      <c r="J29" s="45"/>
      <c r="K29" s="46"/>
      <c r="L29" s="45"/>
      <c r="M29" s="6"/>
      <c r="N29" s="133"/>
      <c r="O29" s="136"/>
      <c r="P29" s="136"/>
      <c r="Q29" s="136"/>
      <c r="R29" s="136"/>
      <c r="S29" s="136"/>
      <c r="T29" s="137"/>
      <c r="U29" s="17"/>
      <c r="V29" s="17"/>
      <c r="W29" s="17"/>
      <c r="X29" s="17"/>
      <c r="Y29" s="17"/>
      <c r="Z29" s="17"/>
      <c r="AA29" s="17"/>
      <c r="AB29" s="17"/>
      <c r="AC29" s="17"/>
      <c r="AD29" s="17"/>
      <c r="AE29" s="17"/>
      <c r="AF29" s="17"/>
      <c r="AG29" s="17"/>
      <c r="AH29" s="17"/>
      <c r="AI29" s="17"/>
      <c r="AJ29" s="17"/>
      <c r="AK29" s="17"/>
      <c r="AL29" s="17"/>
      <c r="AM29" s="17"/>
      <c r="AO29" t="str">
        <f t="shared" si="1"/>
        <v/>
      </c>
      <c r="AP29" s="100">
        <f t="shared" si="5"/>
        <v>0</v>
      </c>
      <c r="AQ29" s="100"/>
      <c r="AR29" s="100">
        <f t="shared" si="2"/>
        <v>0</v>
      </c>
      <c r="AS29" s="100">
        <f t="shared" si="6"/>
        <v>0</v>
      </c>
      <c r="AT29">
        <f t="shared" si="7"/>
        <v>0</v>
      </c>
      <c r="AU29" s="101">
        <f t="shared" si="0"/>
        <v>0</v>
      </c>
      <c r="AV29">
        <f t="shared" si="4"/>
        <v>0</v>
      </c>
      <c r="AW29"/>
    </row>
    <row r="30" spans="1:50" ht="13.2" customHeight="1" thickBot="1" x14ac:dyDescent="0.35">
      <c r="A30" s="17"/>
      <c r="B30" s="17"/>
      <c r="C30" s="17"/>
      <c r="D30" s="17"/>
      <c r="E30" s="6"/>
      <c r="F30" s="245"/>
      <c r="G30" s="142" t="s">
        <v>37</v>
      </c>
      <c r="H30" s="143"/>
      <c r="I30" s="146">
        <f>1000/S13</f>
        <v>49713.399050748434</v>
      </c>
      <c r="J30" s="144"/>
      <c r="K30" s="145"/>
      <c r="L30" s="45"/>
      <c r="M30" s="6"/>
      <c r="N30" s="133"/>
      <c r="O30" s="136"/>
      <c r="P30" s="136"/>
      <c r="Q30" s="136"/>
      <c r="R30" s="136"/>
      <c r="S30" s="136"/>
      <c r="T30" s="137"/>
      <c r="U30" s="17"/>
      <c r="V30" s="17"/>
      <c r="W30" s="17"/>
      <c r="X30" s="17"/>
      <c r="Y30" s="17"/>
      <c r="Z30" s="17"/>
      <c r="AA30" s="17"/>
      <c r="AB30" s="17"/>
      <c r="AC30" s="17"/>
      <c r="AD30" s="17"/>
      <c r="AE30" s="17"/>
      <c r="AF30" s="17"/>
      <c r="AG30" s="17"/>
      <c r="AH30" s="17"/>
      <c r="AI30" s="17"/>
      <c r="AJ30" s="17"/>
      <c r="AK30" s="17"/>
      <c r="AL30" s="17"/>
      <c r="AM30" s="17"/>
      <c r="AO30" t="str">
        <f t="shared" si="1"/>
        <v/>
      </c>
      <c r="AP30" s="100">
        <f t="shared" si="5"/>
        <v>0</v>
      </c>
      <c r="AQ30" s="100"/>
      <c r="AR30" s="100">
        <f t="shared" si="2"/>
        <v>0</v>
      </c>
      <c r="AS30" s="100">
        <f t="shared" si="6"/>
        <v>0</v>
      </c>
      <c r="AT30">
        <f t="shared" si="7"/>
        <v>0</v>
      </c>
      <c r="AU30" s="101">
        <f t="shared" si="0"/>
        <v>0</v>
      </c>
      <c r="AV30">
        <f t="shared" si="4"/>
        <v>0</v>
      </c>
      <c r="AW30"/>
    </row>
    <row r="31" spans="1:50" ht="6.45" customHeight="1" thickBot="1" x14ac:dyDescent="0.35">
      <c r="A31" s="17"/>
      <c r="B31" s="17"/>
      <c r="C31" s="17"/>
      <c r="D31" s="17"/>
      <c r="E31" s="17"/>
      <c r="F31" s="140"/>
      <c r="G31" s="139"/>
      <c r="H31" s="45"/>
      <c r="I31" s="17"/>
      <c r="J31" s="17"/>
      <c r="K31" s="17"/>
      <c r="L31" s="17"/>
      <c r="M31" s="17"/>
      <c r="N31" s="17"/>
      <c r="O31" s="6"/>
      <c r="P31" s="6"/>
      <c r="Q31" s="6"/>
      <c r="R31" s="17"/>
      <c r="S31" s="17"/>
      <c r="T31" s="17"/>
      <c r="U31" s="17"/>
      <c r="V31" s="17"/>
      <c r="W31" s="17"/>
      <c r="X31" s="17"/>
      <c r="Y31" s="17"/>
      <c r="Z31" s="17"/>
      <c r="AA31" s="17"/>
      <c r="AB31" s="17"/>
      <c r="AC31" s="17"/>
      <c r="AD31" s="17"/>
      <c r="AE31" s="17"/>
      <c r="AF31" s="17"/>
      <c r="AG31" s="17"/>
      <c r="AH31" s="17"/>
      <c r="AI31" s="17"/>
      <c r="AJ31" s="17"/>
      <c r="AK31" s="17"/>
      <c r="AL31" s="17"/>
      <c r="AM31" s="17"/>
      <c r="AO31" t="str">
        <f t="shared" si="1"/>
        <v/>
      </c>
      <c r="AP31" s="100">
        <f t="shared" si="5"/>
        <v>0</v>
      </c>
      <c r="AQ31" s="100"/>
      <c r="AR31" s="100">
        <f t="shared" si="2"/>
        <v>0</v>
      </c>
      <c r="AS31" s="100">
        <f t="shared" si="6"/>
        <v>0</v>
      </c>
      <c r="AT31">
        <f t="shared" si="7"/>
        <v>0</v>
      </c>
      <c r="AU31" s="101">
        <f t="shared" si="0"/>
        <v>0</v>
      </c>
      <c r="AV31">
        <f t="shared" si="4"/>
        <v>0</v>
      </c>
    </row>
    <row r="32" spans="1:50" ht="51" customHeight="1" x14ac:dyDescent="0.3">
      <c r="A32" s="17"/>
      <c r="B32" s="246" t="s">
        <v>31</v>
      </c>
      <c r="C32" s="19"/>
      <c r="D32" s="231" t="s">
        <v>26</v>
      </c>
      <c r="E32" s="232"/>
      <c r="F32" s="243"/>
      <c r="G32" s="21" t="s">
        <v>16</v>
      </c>
      <c r="H32" s="249" t="s">
        <v>29</v>
      </c>
      <c r="I32" s="250"/>
      <c r="J32" s="231" t="s">
        <v>28</v>
      </c>
      <c r="K32" s="243"/>
      <c r="L32" s="231" t="s">
        <v>17</v>
      </c>
      <c r="M32" s="243"/>
      <c r="N32" s="210" t="s">
        <v>18</v>
      </c>
      <c r="O32" s="21" t="s">
        <v>19</v>
      </c>
      <c r="P32" s="326" t="s">
        <v>210</v>
      </c>
      <c r="Q32" s="327" t="s">
        <v>27</v>
      </c>
      <c r="R32" s="328"/>
      <c r="S32" s="129" t="s">
        <v>204</v>
      </c>
      <c r="T32" s="17"/>
      <c r="U32" s="17"/>
      <c r="V32" s="17"/>
      <c r="W32" s="17"/>
      <c r="X32" s="17"/>
      <c r="Y32" s="17"/>
      <c r="Z32" s="17"/>
      <c r="AA32" s="17"/>
      <c r="AB32" s="17"/>
      <c r="AC32" s="17"/>
      <c r="AD32" s="17"/>
      <c r="AE32" s="17"/>
      <c r="AF32" s="17"/>
      <c r="AG32" s="17"/>
      <c r="AH32" s="17"/>
      <c r="AI32" s="17"/>
      <c r="AJ32" s="17"/>
      <c r="AN32"/>
      <c r="AO32" t="str">
        <f t="shared" si="1"/>
        <v/>
      </c>
      <c r="AP32" s="100">
        <f t="shared" si="5"/>
        <v>0</v>
      </c>
      <c r="AQ32" s="100"/>
      <c r="AR32" s="100">
        <f t="shared" si="2"/>
        <v>0</v>
      </c>
      <c r="AS32" s="100">
        <f t="shared" si="6"/>
        <v>0</v>
      </c>
      <c r="AT32">
        <f t="shared" si="7"/>
        <v>0</v>
      </c>
      <c r="AU32" s="101">
        <f t="shared" si="0"/>
        <v>0</v>
      </c>
      <c r="AV32">
        <f t="shared" si="4"/>
        <v>0</v>
      </c>
    </row>
    <row r="33" spans="1:49" ht="14.55" customHeight="1" x14ac:dyDescent="0.3">
      <c r="A33" s="17"/>
      <c r="B33" s="247"/>
      <c r="C33" s="22" t="s">
        <v>20</v>
      </c>
      <c r="D33" s="233">
        <v>0.253</v>
      </c>
      <c r="E33" s="234"/>
      <c r="F33" s="235"/>
      <c r="G33" s="32">
        <v>2.41</v>
      </c>
      <c r="H33" s="236">
        <v>4.7</v>
      </c>
      <c r="I33" s="237"/>
      <c r="J33" s="238">
        <v>285.92</v>
      </c>
      <c r="K33" s="239"/>
      <c r="L33" s="240">
        <v>1000</v>
      </c>
      <c r="M33" s="241"/>
      <c r="N33" s="119">
        <v>288</v>
      </c>
      <c r="O33" s="31">
        <v>0.85899999999999999</v>
      </c>
      <c r="P33" s="323">
        <v>3679.4511720431478</v>
      </c>
      <c r="Q33" s="324">
        <v>3.4538984183741266</v>
      </c>
      <c r="R33" s="325"/>
      <c r="S33" s="156">
        <f>AVERAGE(36.46,36.59)</f>
        <v>36.525000000000006</v>
      </c>
      <c r="T33" s="17"/>
      <c r="U33" s="17"/>
      <c r="V33" s="17"/>
      <c r="W33" s="17"/>
      <c r="X33" s="17"/>
      <c r="Y33" s="17"/>
      <c r="Z33" s="17"/>
      <c r="AA33" s="17"/>
      <c r="AB33" s="17"/>
      <c r="AC33" s="17"/>
      <c r="AD33" s="17"/>
      <c r="AE33" s="17"/>
      <c r="AF33" s="17"/>
      <c r="AG33" s="17"/>
      <c r="AH33" s="17"/>
      <c r="AI33" s="17"/>
      <c r="AJ33" s="17"/>
      <c r="AN33"/>
      <c r="AO33" t="str">
        <f t="shared" si="1"/>
        <v/>
      </c>
      <c r="AP33" s="100">
        <f t="shared" si="5"/>
        <v>0</v>
      </c>
      <c r="AQ33" s="100"/>
      <c r="AR33" s="100">
        <f t="shared" si="2"/>
        <v>0</v>
      </c>
      <c r="AS33" s="100">
        <f t="shared" si="6"/>
        <v>0</v>
      </c>
      <c r="AT33">
        <f t="shared" si="7"/>
        <v>0</v>
      </c>
      <c r="AU33" s="101">
        <f t="shared" si="0"/>
        <v>0</v>
      </c>
      <c r="AV33">
        <f t="shared" si="4"/>
        <v>0</v>
      </c>
      <c r="AW33"/>
    </row>
    <row r="34" spans="1:49" ht="12" customHeight="1" thickBot="1" x14ac:dyDescent="0.35">
      <c r="A34" s="17"/>
      <c r="B34" s="248"/>
      <c r="C34" s="23" t="s">
        <v>21</v>
      </c>
      <c r="D34" s="35" t="s">
        <v>23</v>
      </c>
      <c r="E34" s="24"/>
      <c r="F34" s="24"/>
      <c r="G34" s="34"/>
      <c r="H34" s="251" t="s">
        <v>24</v>
      </c>
      <c r="I34" s="252"/>
      <c r="J34" s="252"/>
      <c r="K34" s="252"/>
      <c r="L34" s="252"/>
      <c r="M34" s="252"/>
      <c r="N34" s="253"/>
      <c r="O34" s="36" t="s">
        <v>25</v>
      </c>
      <c r="P34" s="229" t="s">
        <v>163</v>
      </c>
      <c r="Q34" s="230"/>
      <c r="R34" s="230"/>
      <c r="S34" s="187" t="s">
        <v>219</v>
      </c>
      <c r="T34" s="17"/>
      <c r="U34" s="17"/>
      <c r="V34" s="17"/>
      <c r="W34" s="17"/>
      <c r="X34" s="17"/>
      <c r="Y34" s="17"/>
      <c r="Z34" s="17"/>
      <c r="AA34" s="17"/>
      <c r="AB34" s="17"/>
      <c r="AC34" s="17"/>
      <c r="AD34" s="17"/>
      <c r="AE34" s="17"/>
      <c r="AF34" s="17"/>
      <c r="AG34" s="17"/>
      <c r="AH34" s="17"/>
      <c r="AI34" s="17"/>
      <c r="AJ34" s="17"/>
      <c r="AK34" s="17"/>
      <c r="AO34" t="str">
        <f t="shared" si="1"/>
        <v/>
      </c>
      <c r="AP34" s="100">
        <f t="shared" si="5"/>
        <v>0</v>
      </c>
      <c r="AQ34" s="100"/>
      <c r="AR34" s="100">
        <f t="shared" si="2"/>
        <v>0</v>
      </c>
      <c r="AS34" s="100">
        <f t="shared" si="6"/>
        <v>0</v>
      </c>
      <c r="AT34">
        <f t="shared" si="7"/>
        <v>0</v>
      </c>
      <c r="AU34" s="101">
        <f t="shared" si="0"/>
        <v>0</v>
      </c>
      <c r="AV34">
        <f t="shared" si="4"/>
        <v>0</v>
      </c>
      <c r="AW34"/>
    </row>
    <row r="35" spans="1:49" ht="14.4" x14ac:dyDescent="0.3">
      <c r="A35" s="17"/>
      <c r="B35" s="2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O35" t="str">
        <f t="shared" si="1"/>
        <v/>
      </c>
      <c r="AP35" s="100">
        <f t="shared" si="5"/>
        <v>0</v>
      </c>
      <c r="AQ35" s="100"/>
      <c r="AR35" s="100">
        <f t="shared" si="2"/>
        <v>0</v>
      </c>
      <c r="AS35" s="100">
        <f t="shared" si="6"/>
        <v>0</v>
      </c>
      <c r="AT35">
        <f t="shared" si="7"/>
        <v>0</v>
      </c>
      <c r="AU35" s="101">
        <f t="shared" si="0"/>
        <v>0</v>
      </c>
      <c r="AV35">
        <f t="shared" si="4"/>
        <v>0</v>
      </c>
      <c r="AW35"/>
    </row>
    <row r="36" spans="1:49" ht="14.4" x14ac:dyDescent="0.3">
      <c r="A36" s="17"/>
      <c r="B36" s="17"/>
      <c r="C36" s="17"/>
      <c r="D36" s="17"/>
      <c r="E36" s="17"/>
      <c r="F36" s="17"/>
      <c r="G36" s="17"/>
      <c r="H36" s="17"/>
      <c r="I36" s="17"/>
      <c r="J36" s="18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O36" t="str">
        <f t="shared" si="1"/>
        <v/>
      </c>
      <c r="AP36" s="100">
        <f t="shared" si="5"/>
        <v>0</v>
      </c>
      <c r="AQ36" s="100"/>
      <c r="AR36" s="100">
        <f t="shared" si="2"/>
        <v>0</v>
      </c>
      <c r="AS36" s="100">
        <f t="shared" si="6"/>
        <v>0</v>
      </c>
      <c r="AT36">
        <f t="shared" si="7"/>
        <v>0</v>
      </c>
      <c r="AU36" s="101">
        <f t="shared" si="0"/>
        <v>0</v>
      </c>
      <c r="AV36">
        <f t="shared" si="4"/>
        <v>0</v>
      </c>
      <c r="AW36"/>
    </row>
    <row r="37" spans="1:49" ht="14.4"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O37" t="str">
        <f t="shared" si="1"/>
        <v/>
      </c>
      <c r="AP37" s="100">
        <f t="shared" si="5"/>
        <v>0</v>
      </c>
      <c r="AQ37" s="100"/>
      <c r="AR37" s="100">
        <f t="shared" si="2"/>
        <v>0</v>
      </c>
      <c r="AS37" s="100">
        <f t="shared" si="6"/>
        <v>0</v>
      </c>
      <c r="AT37">
        <f t="shared" si="7"/>
        <v>0</v>
      </c>
      <c r="AU37" s="101">
        <f t="shared" si="0"/>
        <v>0</v>
      </c>
      <c r="AV37">
        <f t="shared" si="4"/>
        <v>0</v>
      </c>
      <c r="AW37"/>
    </row>
    <row r="38" spans="1:49" ht="14.4"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O38" t="str">
        <f t="shared" si="1"/>
        <v/>
      </c>
      <c r="AP38" s="100">
        <f t="shared" si="5"/>
        <v>0</v>
      </c>
      <c r="AQ38" s="100"/>
      <c r="AR38" s="100">
        <f t="shared" si="2"/>
        <v>0</v>
      </c>
      <c r="AS38" s="100">
        <f t="shared" si="6"/>
        <v>0</v>
      </c>
      <c r="AT38">
        <f t="shared" si="7"/>
        <v>0</v>
      </c>
      <c r="AU38" s="101">
        <f t="shared" si="0"/>
        <v>0</v>
      </c>
      <c r="AV38">
        <f t="shared" si="4"/>
        <v>0</v>
      </c>
      <c r="AW38"/>
    </row>
    <row r="39" spans="1:49" ht="14.4"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O39" t="str">
        <f t="shared" si="1"/>
        <v/>
      </c>
      <c r="AP39" s="100">
        <f t="shared" si="5"/>
        <v>0</v>
      </c>
      <c r="AQ39" s="100"/>
      <c r="AR39" s="100">
        <f t="shared" si="2"/>
        <v>0</v>
      </c>
      <c r="AS39" s="100">
        <f t="shared" si="6"/>
        <v>0</v>
      </c>
      <c r="AT39">
        <f t="shared" si="7"/>
        <v>0</v>
      </c>
      <c r="AU39" s="101">
        <f t="shared" si="0"/>
        <v>0</v>
      </c>
      <c r="AV39">
        <f t="shared" si="4"/>
        <v>0</v>
      </c>
      <c r="AW39"/>
    </row>
    <row r="40" spans="1:49" ht="14.4"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O40" t="str">
        <f t="shared" si="1"/>
        <v/>
      </c>
      <c r="AP40" s="100">
        <f t="shared" si="5"/>
        <v>0</v>
      </c>
      <c r="AQ40" s="100"/>
      <c r="AR40" s="100">
        <f t="shared" si="2"/>
        <v>0</v>
      </c>
      <c r="AS40" s="100">
        <f t="shared" si="6"/>
        <v>0</v>
      </c>
      <c r="AT40">
        <f t="shared" si="7"/>
        <v>0</v>
      </c>
      <c r="AU40" s="101">
        <f t="shared" si="0"/>
        <v>0</v>
      </c>
      <c r="AV40">
        <f t="shared" si="4"/>
        <v>0</v>
      </c>
      <c r="AW40"/>
    </row>
    <row r="41" spans="1:49" ht="14.4"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O41" t="str">
        <f t="shared" si="1"/>
        <v/>
      </c>
      <c r="AP41" s="100">
        <f t="shared" si="5"/>
        <v>0</v>
      </c>
      <c r="AQ41" s="100"/>
      <c r="AR41" s="100">
        <f t="shared" si="2"/>
        <v>0</v>
      </c>
      <c r="AS41" s="100">
        <f t="shared" si="6"/>
        <v>0</v>
      </c>
      <c r="AT41">
        <f t="shared" si="7"/>
        <v>0</v>
      </c>
      <c r="AU41" s="101">
        <f t="shared" si="0"/>
        <v>0</v>
      </c>
      <c r="AV41">
        <f t="shared" si="4"/>
        <v>0</v>
      </c>
      <c r="AW41"/>
    </row>
    <row r="42" spans="1:49" ht="14.4"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O42" t="str">
        <f t="shared" si="1"/>
        <v/>
      </c>
      <c r="AP42" s="100">
        <f t="shared" si="5"/>
        <v>0</v>
      </c>
      <c r="AQ42" s="100"/>
      <c r="AR42" s="100">
        <f t="shared" si="2"/>
        <v>0</v>
      </c>
      <c r="AS42" s="100">
        <f t="shared" si="6"/>
        <v>0</v>
      </c>
      <c r="AT42">
        <f t="shared" si="7"/>
        <v>0</v>
      </c>
      <c r="AU42" s="101">
        <f t="shared" si="0"/>
        <v>0</v>
      </c>
      <c r="AV42">
        <f t="shared" si="4"/>
        <v>0</v>
      </c>
      <c r="AW42"/>
    </row>
    <row r="43" spans="1:49" ht="14.4"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O43" t="str">
        <f t="shared" si="1"/>
        <v/>
      </c>
      <c r="AP43" s="100">
        <f t="shared" si="5"/>
        <v>0</v>
      </c>
      <c r="AQ43" s="100"/>
      <c r="AR43" s="100">
        <f t="shared" si="2"/>
        <v>0</v>
      </c>
      <c r="AS43" s="100">
        <f t="shared" si="6"/>
        <v>0</v>
      </c>
      <c r="AT43">
        <f t="shared" si="7"/>
        <v>0</v>
      </c>
      <c r="AU43" s="101">
        <f t="shared" si="0"/>
        <v>0</v>
      </c>
      <c r="AV43">
        <f t="shared" si="4"/>
        <v>0</v>
      </c>
      <c r="AW43"/>
    </row>
    <row r="44" spans="1:49" ht="14.4"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O44" t="str">
        <f t="shared" si="1"/>
        <v/>
      </c>
      <c r="AP44" s="100">
        <f t="shared" si="5"/>
        <v>0</v>
      </c>
      <c r="AQ44" s="100"/>
      <c r="AR44" s="100">
        <f t="shared" si="2"/>
        <v>0</v>
      </c>
      <c r="AS44" s="100">
        <f t="shared" si="6"/>
        <v>0</v>
      </c>
      <c r="AT44">
        <f t="shared" si="7"/>
        <v>0</v>
      </c>
      <c r="AU44" s="101">
        <f t="shared" si="0"/>
        <v>0</v>
      </c>
      <c r="AV44">
        <f t="shared" si="4"/>
        <v>0</v>
      </c>
      <c r="AW44"/>
    </row>
    <row r="45" spans="1:49" ht="14.4"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O45" t="str">
        <f t="shared" si="1"/>
        <v/>
      </c>
      <c r="AP45" s="100">
        <f t="shared" si="5"/>
        <v>0</v>
      </c>
      <c r="AQ45" s="100"/>
      <c r="AR45" s="100">
        <f t="shared" si="2"/>
        <v>0</v>
      </c>
      <c r="AS45" s="100">
        <f t="shared" si="6"/>
        <v>0</v>
      </c>
      <c r="AT45">
        <f t="shared" si="7"/>
        <v>0</v>
      </c>
      <c r="AU45" s="101">
        <f t="shared" si="0"/>
        <v>0</v>
      </c>
      <c r="AV45">
        <f t="shared" si="4"/>
        <v>0</v>
      </c>
      <c r="AW45"/>
    </row>
    <row r="46" spans="1:49" ht="14.4"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t="str">
        <f t="shared" si="1"/>
        <v/>
      </c>
      <c r="AP46" s="100">
        <f t="shared" si="5"/>
        <v>0</v>
      </c>
      <c r="AQ46" s="100"/>
      <c r="AR46" s="100">
        <f t="shared" si="2"/>
        <v>0</v>
      </c>
      <c r="AS46" s="100">
        <f t="shared" si="6"/>
        <v>0</v>
      </c>
      <c r="AT46">
        <f t="shared" si="7"/>
        <v>0</v>
      </c>
      <c r="AU46" s="101">
        <f t="shared" si="0"/>
        <v>0</v>
      </c>
      <c r="AV46">
        <f t="shared" si="4"/>
        <v>0</v>
      </c>
      <c r="AW46"/>
    </row>
    <row r="47" spans="1:49" ht="14.4"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t="str">
        <f t="shared" si="1"/>
        <v/>
      </c>
      <c r="AP47" s="100">
        <f t="shared" si="5"/>
        <v>0</v>
      </c>
      <c r="AQ47" s="100"/>
      <c r="AR47" s="100">
        <f t="shared" si="2"/>
        <v>0</v>
      </c>
      <c r="AS47" s="100">
        <f t="shared" si="6"/>
        <v>0</v>
      </c>
      <c r="AT47">
        <f t="shared" si="7"/>
        <v>0</v>
      </c>
      <c r="AU47" s="101">
        <f t="shared" si="0"/>
        <v>0</v>
      </c>
      <c r="AV47">
        <f t="shared" si="4"/>
        <v>0</v>
      </c>
      <c r="AW47"/>
    </row>
    <row r="48" spans="1:49" ht="14.4"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t="str">
        <f t="shared" si="1"/>
        <v/>
      </c>
      <c r="AP48" s="100">
        <f t="shared" si="5"/>
        <v>0</v>
      </c>
      <c r="AQ48" s="100"/>
      <c r="AR48" s="100">
        <f t="shared" si="2"/>
        <v>0</v>
      </c>
      <c r="AS48" s="100">
        <f t="shared" si="6"/>
        <v>0</v>
      </c>
      <c r="AT48">
        <f t="shared" si="7"/>
        <v>0</v>
      </c>
      <c r="AU48" s="101">
        <f t="shared" si="0"/>
        <v>0</v>
      </c>
      <c r="AV48">
        <f t="shared" si="4"/>
        <v>0</v>
      </c>
      <c r="AW48"/>
    </row>
    <row r="49" spans="1:49" ht="14.4"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t="str">
        <f t="shared" si="1"/>
        <v/>
      </c>
      <c r="AP49" s="100">
        <f t="shared" si="5"/>
        <v>0</v>
      </c>
      <c r="AQ49" s="100"/>
      <c r="AR49" s="100">
        <f t="shared" si="2"/>
        <v>0</v>
      </c>
      <c r="AS49" s="100">
        <f t="shared" si="6"/>
        <v>0</v>
      </c>
      <c r="AT49">
        <f t="shared" si="7"/>
        <v>0</v>
      </c>
      <c r="AU49" s="101">
        <f t="shared" si="0"/>
        <v>0</v>
      </c>
      <c r="AV49">
        <f t="shared" si="4"/>
        <v>0</v>
      </c>
      <c r="AW49"/>
    </row>
    <row r="50" spans="1:49" ht="14.4"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t="str">
        <f t="shared" si="1"/>
        <v/>
      </c>
      <c r="AP50" s="100">
        <f t="shared" si="5"/>
        <v>0</v>
      </c>
      <c r="AQ50" s="100"/>
      <c r="AR50" s="100">
        <f t="shared" si="2"/>
        <v>0</v>
      </c>
      <c r="AS50" s="100">
        <f t="shared" si="6"/>
        <v>0</v>
      </c>
      <c r="AT50">
        <f t="shared" si="7"/>
        <v>0</v>
      </c>
      <c r="AU50" s="101">
        <f t="shared" si="0"/>
        <v>0</v>
      </c>
      <c r="AV50">
        <f t="shared" si="4"/>
        <v>0</v>
      </c>
      <c r="AW50"/>
    </row>
    <row r="51" spans="1:49" ht="14.4"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t="str">
        <f t="shared" si="1"/>
        <v/>
      </c>
      <c r="AP51" s="100">
        <f t="shared" si="5"/>
        <v>0</v>
      </c>
      <c r="AQ51" s="100"/>
      <c r="AR51" s="100">
        <f t="shared" si="2"/>
        <v>0</v>
      </c>
      <c r="AS51" s="100">
        <f t="shared" si="6"/>
        <v>0</v>
      </c>
      <c r="AT51">
        <f t="shared" si="7"/>
        <v>0</v>
      </c>
      <c r="AU51" s="101">
        <f t="shared" si="0"/>
        <v>0</v>
      </c>
      <c r="AV51">
        <f t="shared" si="4"/>
        <v>0</v>
      </c>
      <c r="AW51"/>
    </row>
    <row r="52" spans="1:49" ht="14.4"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t="str">
        <f t="shared" si="1"/>
        <v/>
      </c>
      <c r="AP52" s="100">
        <f t="shared" si="5"/>
        <v>0</v>
      </c>
      <c r="AQ52" s="100"/>
      <c r="AR52" s="100">
        <f t="shared" si="2"/>
        <v>0</v>
      </c>
      <c r="AS52" s="100">
        <f t="shared" si="6"/>
        <v>0</v>
      </c>
      <c r="AT52">
        <f t="shared" si="7"/>
        <v>0</v>
      </c>
      <c r="AU52" s="101">
        <f t="shared" si="0"/>
        <v>0</v>
      </c>
      <c r="AV52">
        <f t="shared" si="4"/>
        <v>0</v>
      </c>
      <c r="AW52"/>
    </row>
    <row r="53" spans="1:49" ht="14.4"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t="str">
        <f t="shared" si="1"/>
        <v/>
      </c>
      <c r="AP53" s="100">
        <f t="shared" si="5"/>
        <v>0</v>
      </c>
      <c r="AQ53" s="100"/>
      <c r="AR53" s="100">
        <f t="shared" si="2"/>
        <v>0</v>
      </c>
      <c r="AS53" s="100">
        <f t="shared" si="6"/>
        <v>0</v>
      </c>
      <c r="AT53">
        <f t="shared" si="7"/>
        <v>0</v>
      </c>
      <c r="AU53" s="101">
        <f t="shared" si="0"/>
        <v>0</v>
      </c>
      <c r="AV53">
        <f t="shared" si="4"/>
        <v>0</v>
      </c>
      <c r="AW53"/>
    </row>
    <row r="54" spans="1:49" ht="14.4"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t="str">
        <f t="shared" si="1"/>
        <v/>
      </c>
      <c r="AP54" s="100">
        <f t="shared" si="5"/>
        <v>0</v>
      </c>
      <c r="AQ54" s="100"/>
      <c r="AR54" s="100">
        <f t="shared" si="2"/>
        <v>0</v>
      </c>
      <c r="AS54" s="100">
        <f t="shared" si="6"/>
        <v>0</v>
      </c>
      <c r="AT54">
        <f t="shared" si="7"/>
        <v>0</v>
      </c>
      <c r="AU54" s="101">
        <f t="shared" si="0"/>
        <v>0</v>
      </c>
      <c r="AV54">
        <f t="shared" si="4"/>
        <v>0</v>
      </c>
      <c r="AW54"/>
    </row>
    <row r="55" spans="1:49" ht="14.4"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O55" t="str">
        <f t="shared" si="1"/>
        <v/>
      </c>
      <c r="AP55" s="100">
        <f t="shared" si="5"/>
        <v>0</v>
      </c>
      <c r="AQ55" s="100"/>
      <c r="AR55" s="100">
        <f t="shared" si="2"/>
        <v>0</v>
      </c>
      <c r="AS55" s="100">
        <f t="shared" si="6"/>
        <v>0</v>
      </c>
      <c r="AT55">
        <f t="shared" si="7"/>
        <v>0</v>
      </c>
      <c r="AU55" s="101">
        <f t="shared" si="0"/>
        <v>0</v>
      </c>
      <c r="AV55">
        <f t="shared" si="4"/>
        <v>0</v>
      </c>
      <c r="AW55"/>
    </row>
    <row r="56" spans="1:49" ht="14.4"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O56" t="str">
        <f t="shared" si="1"/>
        <v/>
      </c>
      <c r="AP56" s="100">
        <f t="shared" si="5"/>
        <v>0</v>
      </c>
      <c r="AQ56" s="100"/>
      <c r="AR56" s="100">
        <f t="shared" si="2"/>
        <v>0</v>
      </c>
      <c r="AS56" s="100">
        <f t="shared" si="6"/>
        <v>0</v>
      </c>
      <c r="AT56">
        <f t="shared" si="7"/>
        <v>0</v>
      </c>
      <c r="AU56" s="101">
        <f t="shared" si="0"/>
        <v>0</v>
      </c>
      <c r="AV56">
        <f t="shared" si="4"/>
        <v>0</v>
      </c>
      <c r="AW56"/>
    </row>
    <row r="57" spans="1:49" ht="14.4"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O57" t="str">
        <f t="shared" si="1"/>
        <v/>
      </c>
      <c r="AP57" s="100">
        <f t="shared" si="5"/>
        <v>0</v>
      </c>
      <c r="AQ57" s="100"/>
      <c r="AR57" s="100">
        <f t="shared" si="2"/>
        <v>0</v>
      </c>
      <c r="AS57" s="100">
        <f t="shared" si="6"/>
        <v>0</v>
      </c>
      <c r="AT57">
        <f t="shared" si="7"/>
        <v>0</v>
      </c>
      <c r="AU57" s="101">
        <f t="shared" si="0"/>
        <v>0</v>
      </c>
      <c r="AV57">
        <f t="shared" si="4"/>
        <v>0</v>
      </c>
      <c r="AW57"/>
    </row>
    <row r="58" spans="1:49" ht="14.4"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O58" t="str">
        <f t="shared" si="1"/>
        <v/>
      </c>
      <c r="AP58" s="100">
        <f t="shared" si="5"/>
        <v>0</v>
      </c>
      <c r="AQ58" s="100"/>
      <c r="AR58" s="100">
        <f t="shared" si="2"/>
        <v>0</v>
      </c>
      <c r="AS58" s="100">
        <f t="shared" si="6"/>
        <v>0</v>
      </c>
      <c r="AT58">
        <f t="shared" si="7"/>
        <v>0</v>
      </c>
      <c r="AU58" s="101">
        <f t="shared" si="0"/>
        <v>0</v>
      </c>
      <c r="AV58">
        <f t="shared" si="4"/>
        <v>0</v>
      </c>
      <c r="AW58"/>
    </row>
    <row r="59" spans="1:49" ht="14.4"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O59" t="str">
        <f t="shared" si="1"/>
        <v/>
      </c>
      <c r="AP59" s="100">
        <f t="shared" si="5"/>
        <v>0</v>
      </c>
      <c r="AQ59" s="100"/>
      <c r="AR59" s="100">
        <f t="shared" si="2"/>
        <v>0</v>
      </c>
      <c r="AS59" s="100">
        <f t="shared" si="6"/>
        <v>0</v>
      </c>
      <c r="AT59">
        <f t="shared" si="7"/>
        <v>0</v>
      </c>
      <c r="AU59" s="101">
        <f t="shared" si="0"/>
        <v>0</v>
      </c>
      <c r="AV59">
        <f t="shared" si="4"/>
        <v>0</v>
      </c>
      <c r="AW59"/>
    </row>
    <row r="60" spans="1:49" ht="14.4"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O60" t="str">
        <f t="shared" si="1"/>
        <v/>
      </c>
      <c r="AP60" s="100">
        <f t="shared" si="5"/>
        <v>0</v>
      </c>
      <c r="AQ60" s="100"/>
      <c r="AR60" s="100">
        <f t="shared" si="2"/>
        <v>0</v>
      </c>
      <c r="AS60" s="100">
        <f t="shared" si="6"/>
        <v>0</v>
      </c>
      <c r="AT60">
        <f t="shared" si="7"/>
        <v>0</v>
      </c>
      <c r="AU60" s="101">
        <f t="shared" si="0"/>
        <v>0</v>
      </c>
      <c r="AV60">
        <f t="shared" si="4"/>
        <v>0</v>
      </c>
      <c r="AW60"/>
    </row>
    <row r="61" spans="1:49" ht="14.4"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O61" t="str">
        <f t="shared" si="1"/>
        <v/>
      </c>
      <c r="AP61" s="100">
        <f t="shared" si="5"/>
        <v>0</v>
      </c>
      <c r="AQ61" s="100"/>
      <c r="AR61" s="100">
        <f t="shared" si="2"/>
        <v>0</v>
      </c>
      <c r="AS61" s="100">
        <f t="shared" si="6"/>
        <v>0</v>
      </c>
      <c r="AT61">
        <f t="shared" si="7"/>
        <v>0</v>
      </c>
      <c r="AU61" s="101">
        <f t="shared" si="0"/>
        <v>0</v>
      </c>
      <c r="AV61">
        <f t="shared" si="4"/>
        <v>0</v>
      </c>
      <c r="AW61"/>
    </row>
    <row r="62" spans="1:49" ht="14.4"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O62" t="str">
        <f t="shared" si="1"/>
        <v/>
      </c>
      <c r="AP62" s="100">
        <f t="shared" si="5"/>
        <v>0</v>
      </c>
      <c r="AQ62" s="100"/>
      <c r="AR62" s="100">
        <f t="shared" si="2"/>
        <v>0</v>
      </c>
      <c r="AS62" s="100">
        <f t="shared" si="6"/>
        <v>0</v>
      </c>
      <c r="AT62">
        <f t="shared" si="7"/>
        <v>0</v>
      </c>
      <c r="AU62" s="101">
        <f t="shared" si="0"/>
        <v>0</v>
      </c>
      <c r="AV62">
        <f t="shared" si="4"/>
        <v>0</v>
      </c>
      <c r="AW62"/>
    </row>
    <row r="63" spans="1:49" ht="14.4"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O63" t="str">
        <f t="shared" si="1"/>
        <v/>
      </c>
      <c r="AP63" s="100">
        <f t="shared" si="5"/>
        <v>0</v>
      </c>
      <c r="AQ63" s="100"/>
      <c r="AR63" s="100">
        <f t="shared" si="2"/>
        <v>0</v>
      </c>
      <c r="AS63" s="100">
        <f t="shared" si="6"/>
        <v>0</v>
      </c>
      <c r="AT63">
        <f t="shared" si="7"/>
        <v>0</v>
      </c>
      <c r="AU63" s="101">
        <f t="shared" si="0"/>
        <v>0</v>
      </c>
      <c r="AV63">
        <f t="shared" si="4"/>
        <v>0</v>
      </c>
      <c r="AW63"/>
    </row>
    <row r="64" spans="1:49" ht="14.4"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O64" t="str">
        <f t="shared" si="1"/>
        <v/>
      </c>
      <c r="AP64" s="100">
        <f t="shared" si="5"/>
        <v>0</v>
      </c>
      <c r="AQ64" s="100"/>
      <c r="AR64" s="100">
        <f t="shared" si="2"/>
        <v>0</v>
      </c>
      <c r="AS64" s="100">
        <f t="shared" si="6"/>
        <v>0</v>
      </c>
      <c r="AT64">
        <f t="shared" si="7"/>
        <v>0</v>
      </c>
      <c r="AU64" s="101">
        <f t="shared" si="0"/>
        <v>0</v>
      </c>
      <c r="AV64">
        <f t="shared" si="4"/>
        <v>0</v>
      </c>
      <c r="AW64"/>
    </row>
    <row r="65" spans="1:49" ht="14.4"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O65" t="str">
        <f t="shared" si="1"/>
        <v/>
      </c>
      <c r="AP65" s="100">
        <f t="shared" si="5"/>
        <v>0</v>
      </c>
      <c r="AQ65" s="100"/>
      <c r="AR65" s="100">
        <f t="shared" si="2"/>
        <v>0</v>
      </c>
      <c r="AS65" s="100">
        <f t="shared" si="6"/>
        <v>0</v>
      </c>
      <c r="AT65">
        <f t="shared" si="7"/>
        <v>0</v>
      </c>
      <c r="AU65" s="101">
        <f t="shared" si="0"/>
        <v>0</v>
      </c>
      <c r="AV65">
        <f t="shared" si="4"/>
        <v>0</v>
      </c>
      <c r="AW65"/>
    </row>
    <row r="66" spans="1:49" ht="14.4"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O66" t="str">
        <f t="shared" si="1"/>
        <v/>
      </c>
      <c r="AP66" s="100">
        <f t="shared" si="5"/>
        <v>0</v>
      </c>
      <c r="AQ66" s="100"/>
      <c r="AR66" s="100">
        <f t="shared" si="2"/>
        <v>0</v>
      </c>
      <c r="AS66" s="100">
        <f t="shared" si="6"/>
        <v>0</v>
      </c>
      <c r="AT66">
        <f t="shared" si="7"/>
        <v>0</v>
      </c>
      <c r="AU66" s="101">
        <f t="shared" si="0"/>
        <v>0</v>
      </c>
      <c r="AV66">
        <f t="shared" si="4"/>
        <v>0</v>
      </c>
      <c r="AW66"/>
    </row>
    <row r="67" spans="1:49" ht="14.4"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O67" t="str">
        <f t="shared" si="1"/>
        <v/>
      </c>
      <c r="AP67" s="100">
        <f t="shared" si="5"/>
        <v>0</v>
      </c>
      <c r="AQ67" s="100"/>
      <c r="AR67" s="100">
        <f t="shared" si="2"/>
        <v>0</v>
      </c>
      <c r="AS67" s="100">
        <f t="shared" si="6"/>
        <v>0</v>
      </c>
      <c r="AT67">
        <f t="shared" si="7"/>
        <v>0</v>
      </c>
      <c r="AU67" s="101">
        <f t="shared" si="0"/>
        <v>0</v>
      </c>
      <c r="AV67">
        <f t="shared" si="4"/>
        <v>0</v>
      </c>
      <c r="AW67"/>
    </row>
    <row r="68" spans="1:49" ht="14.4"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O68" t="str">
        <f t="shared" si="1"/>
        <v/>
      </c>
      <c r="AP68" s="100">
        <f t="shared" si="5"/>
        <v>0</v>
      </c>
      <c r="AQ68" s="100"/>
      <c r="AR68" s="100">
        <f t="shared" si="2"/>
        <v>0</v>
      </c>
      <c r="AS68" s="100">
        <f t="shared" si="6"/>
        <v>0</v>
      </c>
      <c r="AT68">
        <f t="shared" si="7"/>
        <v>0</v>
      </c>
      <c r="AU68" s="101">
        <f t="shared" ref="AU68:AU111" si="8">LN(AT68+$J$33)-LN($J$33)</f>
        <v>0</v>
      </c>
      <c r="AV68">
        <f t="shared" si="4"/>
        <v>0</v>
      </c>
      <c r="AW68"/>
    </row>
    <row r="69" spans="1:49" ht="14.4" x14ac:dyDescent="0.3">
      <c r="AO69" t="str">
        <f t="shared" ref="AO69:AO111" si="9">IF(AO68&lt;$D$14,AO68+1,"")</f>
        <v/>
      </c>
      <c r="AP69" s="100">
        <f t="shared" si="5"/>
        <v>0</v>
      </c>
      <c r="AQ69" s="100"/>
      <c r="AR69" s="100">
        <f t="shared" ref="AR69:AR111" si="10">$D$10*AP69</f>
        <v>0</v>
      </c>
      <c r="AS69" s="100">
        <f t="shared" si="6"/>
        <v>0</v>
      </c>
      <c r="AT69">
        <f t="shared" si="7"/>
        <v>0</v>
      </c>
      <c r="AU69" s="101">
        <f t="shared" si="8"/>
        <v>0</v>
      </c>
      <c r="AV69">
        <f t="shared" ref="AV69:AV111" si="11">IF(ISNUMBER(AO69),AU69/(1+$D$7)^AO69,0)</f>
        <v>0</v>
      </c>
      <c r="AW69"/>
    </row>
    <row r="70" spans="1:49" ht="14.4" x14ac:dyDescent="0.3">
      <c r="AO70" t="str">
        <f t="shared" si="9"/>
        <v/>
      </c>
      <c r="AP70" s="100">
        <f t="shared" ref="AP70:AP111" si="12">IF(ISNUMBER(AO70),AS69,0)</f>
        <v>0</v>
      </c>
      <c r="AQ70" s="100"/>
      <c r="AR70" s="100">
        <f t="shared" si="10"/>
        <v>0</v>
      </c>
      <c r="AS70" s="100">
        <f t="shared" ref="AS70:AS111" si="13">AP70</f>
        <v>0</v>
      </c>
      <c r="AT70">
        <f t="shared" si="7"/>
        <v>0</v>
      </c>
      <c r="AU70" s="101">
        <f t="shared" si="8"/>
        <v>0</v>
      </c>
      <c r="AV70">
        <f t="shared" si="11"/>
        <v>0</v>
      </c>
      <c r="AW70"/>
    </row>
    <row r="71" spans="1:49" ht="14.4" x14ac:dyDescent="0.3">
      <c r="AO71" t="str">
        <f t="shared" si="9"/>
        <v/>
      </c>
      <c r="AP71" s="100">
        <f t="shared" si="12"/>
        <v>0</v>
      </c>
      <c r="AQ71" s="100"/>
      <c r="AR71" s="100">
        <f t="shared" si="10"/>
        <v>0</v>
      </c>
      <c r="AS71" s="100">
        <f t="shared" si="13"/>
        <v>0</v>
      </c>
      <c r="AT71">
        <f t="shared" si="7"/>
        <v>0</v>
      </c>
      <c r="AU71" s="101">
        <f t="shared" si="8"/>
        <v>0</v>
      </c>
      <c r="AV71">
        <f t="shared" si="11"/>
        <v>0</v>
      </c>
      <c r="AW71"/>
    </row>
    <row r="72" spans="1:49" ht="14.4" x14ac:dyDescent="0.3">
      <c r="AO72" t="str">
        <f t="shared" si="9"/>
        <v/>
      </c>
      <c r="AP72" s="100">
        <f t="shared" si="12"/>
        <v>0</v>
      </c>
      <c r="AQ72" s="100"/>
      <c r="AR72" s="100">
        <f t="shared" si="10"/>
        <v>0</v>
      </c>
      <c r="AS72" s="100">
        <f t="shared" si="13"/>
        <v>0</v>
      </c>
      <c r="AT72">
        <f t="shared" si="7"/>
        <v>0</v>
      </c>
      <c r="AU72" s="101">
        <f t="shared" si="8"/>
        <v>0</v>
      </c>
      <c r="AV72">
        <f t="shared" si="11"/>
        <v>0</v>
      </c>
      <c r="AW72"/>
    </row>
    <row r="73" spans="1:49" ht="14.4" x14ac:dyDescent="0.3">
      <c r="AO73" t="str">
        <f t="shared" si="9"/>
        <v/>
      </c>
      <c r="AP73" s="100">
        <f t="shared" si="12"/>
        <v>0</v>
      </c>
      <c r="AQ73" s="100"/>
      <c r="AR73" s="100">
        <f t="shared" si="10"/>
        <v>0</v>
      </c>
      <c r="AS73" s="100">
        <f t="shared" si="13"/>
        <v>0</v>
      </c>
      <c r="AT73">
        <f t="shared" si="7"/>
        <v>0</v>
      </c>
      <c r="AU73" s="101">
        <f t="shared" si="8"/>
        <v>0</v>
      </c>
      <c r="AV73">
        <f t="shared" si="11"/>
        <v>0</v>
      </c>
      <c r="AW73"/>
    </row>
    <row r="74" spans="1:49" ht="14.4" x14ac:dyDescent="0.3">
      <c r="AO74" t="str">
        <f t="shared" si="9"/>
        <v/>
      </c>
      <c r="AP74" s="100">
        <f t="shared" si="12"/>
        <v>0</v>
      </c>
      <c r="AQ74" s="100"/>
      <c r="AR74" s="100">
        <f t="shared" si="10"/>
        <v>0</v>
      </c>
      <c r="AS74" s="100">
        <f t="shared" si="13"/>
        <v>0</v>
      </c>
      <c r="AT74">
        <f t="shared" si="7"/>
        <v>0</v>
      </c>
      <c r="AU74" s="101">
        <f t="shared" si="8"/>
        <v>0</v>
      </c>
      <c r="AV74">
        <f t="shared" si="11"/>
        <v>0</v>
      </c>
      <c r="AW74"/>
    </row>
    <row r="75" spans="1:49" ht="14.4" x14ac:dyDescent="0.3">
      <c r="AO75" t="str">
        <f t="shared" si="9"/>
        <v/>
      </c>
      <c r="AP75" s="100">
        <f t="shared" si="12"/>
        <v>0</v>
      </c>
      <c r="AQ75" s="100"/>
      <c r="AR75" s="100">
        <f t="shared" si="10"/>
        <v>0</v>
      </c>
      <c r="AS75" s="100">
        <f t="shared" si="13"/>
        <v>0</v>
      </c>
      <c r="AT75">
        <f t="shared" si="7"/>
        <v>0</v>
      </c>
      <c r="AU75" s="101">
        <f t="shared" si="8"/>
        <v>0</v>
      </c>
      <c r="AV75">
        <f t="shared" si="11"/>
        <v>0</v>
      </c>
      <c r="AW75"/>
    </row>
    <row r="76" spans="1:49" ht="14.4" x14ac:dyDescent="0.3">
      <c r="AO76" t="str">
        <f t="shared" si="9"/>
        <v/>
      </c>
      <c r="AP76" s="100">
        <f t="shared" si="12"/>
        <v>0</v>
      </c>
      <c r="AQ76" s="100"/>
      <c r="AR76" s="100">
        <f t="shared" si="10"/>
        <v>0</v>
      </c>
      <c r="AS76" s="100">
        <f t="shared" si="13"/>
        <v>0</v>
      </c>
      <c r="AT76">
        <f t="shared" si="7"/>
        <v>0</v>
      </c>
      <c r="AU76" s="101">
        <f t="shared" si="8"/>
        <v>0</v>
      </c>
      <c r="AV76">
        <f t="shared" si="11"/>
        <v>0</v>
      </c>
      <c r="AW76"/>
    </row>
    <row r="77" spans="1:49" ht="14.4" x14ac:dyDescent="0.3">
      <c r="AO77" t="str">
        <f t="shared" si="9"/>
        <v/>
      </c>
      <c r="AP77" s="100">
        <f t="shared" si="12"/>
        <v>0</v>
      </c>
      <c r="AQ77" s="100"/>
      <c r="AR77" s="100">
        <f t="shared" si="10"/>
        <v>0</v>
      </c>
      <c r="AS77" s="100">
        <f t="shared" si="13"/>
        <v>0</v>
      </c>
      <c r="AT77">
        <f t="shared" si="7"/>
        <v>0</v>
      </c>
      <c r="AU77" s="101">
        <f t="shared" si="8"/>
        <v>0</v>
      </c>
      <c r="AV77">
        <f t="shared" si="11"/>
        <v>0</v>
      </c>
      <c r="AW77"/>
    </row>
    <row r="78" spans="1:49" ht="14.4" x14ac:dyDescent="0.3">
      <c r="AO78" t="str">
        <f t="shared" si="9"/>
        <v/>
      </c>
      <c r="AP78" s="100">
        <f t="shared" si="12"/>
        <v>0</v>
      </c>
      <c r="AQ78" s="100"/>
      <c r="AR78" s="100">
        <f t="shared" si="10"/>
        <v>0</v>
      </c>
      <c r="AS78" s="100">
        <f t="shared" si="13"/>
        <v>0</v>
      </c>
      <c r="AT78">
        <f t="shared" si="7"/>
        <v>0</v>
      </c>
      <c r="AU78" s="101">
        <f t="shared" si="8"/>
        <v>0</v>
      </c>
      <c r="AV78">
        <f t="shared" si="11"/>
        <v>0</v>
      </c>
      <c r="AW78"/>
    </row>
    <row r="79" spans="1:49" ht="14.4" x14ac:dyDescent="0.3">
      <c r="AO79" t="str">
        <f t="shared" si="9"/>
        <v/>
      </c>
      <c r="AP79" s="100">
        <f t="shared" si="12"/>
        <v>0</v>
      </c>
      <c r="AQ79" s="100"/>
      <c r="AR79" s="100">
        <f t="shared" si="10"/>
        <v>0</v>
      </c>
      <c r="AS79" s="100">
        <f t="shared" si="13"/>
        <v>0</v>
      </c>
      <c r="AT79">
        <f t="shared" ref="AT79:AT111" si="14">IF(ISNUMBER(AO80),SUM(AQ79:AR79),SUM(AQ79:AS79))</f>
        <v>0</v>
      </c>
      <c r="AU79" s="101">
        <f t="shared" si="8"/>
        <v>0</v>
      </c>
      <c r="AV79">
        <f t="shared" si="11"/>
        <v>0</v>
      </c>
      <c r="AW79"/>
    </row>
    <row r="80" spans="1:49" ht="14.4" x14ac:dyDescent="0.3">
      <c r="AO80" t="str">
        <f t="shared" si="9"/>
        <v/>
      </c>
      <c r="AP80" s="100">
        <f t="shared" si="12"/>
        <v>0</v>
      </c>
      <c r="AQ80" s="100"/>
      <c r="AR80" s="100">
        <f t="shared" si="10"/>
        <v>0</v>
      </c>
      <c r="AS80" s="100">
        <f t="shared" si="13"/>
        <v>0</v>
      </c>
      <c r="AT80">
        <f t="shared" si="14"/>
        <v>0</v>
      </c>
      <c r="AU80" s="101">
        <f t="shared" si="8"/>
        <v>0</v>
      </c>
      <c r="AV80">
        <f t="shared" si="11"/>
        <v>0</v>
      </c>
      <c r="AW80"/>
    </row>
    <row r="81" spans="41:49" ht="14.4" x14ac:dyDescent="0.3">
      <c r="AO81" t="str">
        <f t="shared" si="9"/>
        <v/>
      </c>
      <c r="AP81" s="100">
        <f t="shared" si="12"/>
        <v>0</v>
      </c>
      <c r="AQ81" s="100"/>
      <c r="AR81" s="100">
        <f t="shared" si="10"/>
        <v>0</v>
      </c>
      <c r="AS81" s="100">
        <f t="shared" si="13"/>
        <v>0</v>
      </c>
      <c r="AT81">
        <f t="shared" si="14"/>
        <v>0</v>
      </c>
      <c r="AU81" s="101">
        <f t="shared" si="8"/>
        <v>0</v>
      </c>
      <c r="AV81">
        <f t="shared" si="11"/>
        <v>0</v>
      </c>
      <c r="AW81"/>
    </row>
    <row r="82" spans="41:49" ht="14.4" x14ac:dyDescent="0.3">
      <c r="AO82" t="str">
        <f t="shared" si="9"/>
        <v/>
      </c>
      <c r="AP82" s="100">
        <f t="shared" si="12"/>
        <v>0</v>
      </c>
      <c r="AQ82" s="100"/>
      <c r="AR82" s="100">
        <f t="shared" si="10"/>
        <v>0</v>
      </c>
      <c r="AS82" s="100">
        <f t="shared" si="13"/>
        <v>0</v>
      </c>
      <c r="AT82">
        <f t="shared" si="14"/>
        <v>0</v>
      </c>
      <c r="AU82" s="101">
        <f t="shared" si="8"/>
        <v>0</v>
      </c>
      <c r="AV82">
        <f t="shared" si="11"/>
        <v>0</v>
      </c>
      <c r="AW82"/>
    </row>
    <row r="83" spans="41:49" ht="14.4" x14ac:dyDescent="0.3">
      <c r="AO83" t="str">
        <f t="shared" si="9"/>
        <v/>
      </c>
      <c r="AP83" s="100">
        <f t="shared" si="12"/>
        <v>0</v>
      </c>
      <c r="AQ83" s="100"/>
      <c r="AR83" s="100">
        <f t="shared" si="10"/>
        <v>0</v>
      </c>
      <c r="AS83" s="100">
        <f t="shared" si="13"/>
        <v>0</v>
      </c>
      <c r="AT83">
        <f t="shared" si="14"/>
        <v>0</v>
      </c>
      <c r="AU83" s="101">
        <f t="shared" si="8"/>
        <v>0</v>
      </c>
      <c r="AV83">
        <f t="shared" si="11"/>
        <v>0</v>
      </c>
      <c r="AW83"/>
    </row>
    <row r="84" spans="41:49" ht="14.4" x14ac:dyDescent="0.3">
      <c r="AO84" t="str">
        <f t="shared" si="9"/>
        <v/>
      </c>
      <c r="AP84" s="100">
        <f t="shared" si="12"/>
        <v>0</v>
      </c>
      <c r="AQ84" s="100"/>
      <c r="AR84" s="100">
        <f t="shared" si="10"/>
        <v>0</v>
      </c>
      <c r="AS84" s="100">
        <f t="shared" si="13"/>
        <v>0</v>
      </c>
      <c r="AT84">
        <f t="shared" si="14"/>
        <v>0</v>
      </c>
      <c r="AU84" s="101">
        <f t="shared" si="8"/>
        <v>0</v>
      </c>
      <c r="AV84">
        <f t="shared" si="11"/>
        <v>0</v>
      </c>
      <c r="AW84"/>
    </row>
    <row r="85" spans="41:49" ht="14.4" x14ac:dyDescent="0.3">
      <c r="AO85" t="str">
        <f t="shared" si="9"/>
        <v/>
      </c>
      <c r="AP85" s="100">
        <f t="shared" si="12"/>
        <v>0</v>
      </c>
      <c r="AQ85" s="100"/>
      <c r="AR85" s="100">
        <f t="shared" si="10"/>
        <v>0</v>
      </c>
      <c r="AS85" s="100">
        <f t="shared" si="13"/>
        <v>0</v>
      </c>
      <c r="AT85">
        <f t="shared" si="14"/>
        <v>0</v>
      </c>
      <c r="AU85" s="101">
        <f t="shared" si="8"/>
        <v>0</v>
      </c>
      <c r="AV85">
        <f t="shared" si="11"/>
        <v>0</v>
      </c>
      <c r="AW85"/>
    </row>
    <row r="86" spans="41:49" ht="14.4" x14ac:dyDescent="0.3">
      <c r="AO86" t="str">
        <f t="shared" si="9"/>
        <v/>
      </c>
      <c r="AP86" s="100">
        <f t="shared" si="12"/>
        <v>0</v>
      </c>
      <c r="AQ86" s="100"/>
      <c r="AR86" s="100">
        <f t="shared" si="10"/>
        <v>0</v>
      </c>
      <c r="AS86" s="100">
        <f t="shared" si="13"/>
        <v>0</v>
      </c>
      <c r="AT86">
        <f t="shared" si="14"/>
        <v>0</v>
      </c>
      <c r="AU86" s="101">
        <f t="shared" si="8"/>
        <v>0</v>
      </c>
      <c r="AV86">
        <f t="shared" si="11"/>
        <v>0</v>
      </c>
      <c r="AW86"/>
    </row>
    <row r="87" spans="41:49" ht="14.4" x14ac:dyDescent="0.3">
      <c r="AO87" t="str">
        <f t="shared" si="9"/>
        <v/>
      </c>
      <c r="AP87" s="100">
        <f t="shared" si="12"/>
        <v>0</v>
      </c>
      <c r="AQ87" s="100"/>
      <c r="AR87" s="100">
        <f t="shared" si="10"/>
        <v>0</v>
      </c>
      <c r="AS87" s="100">
        <f t="shared" si="13"/>
        <v>0</v>
      </c>
      <c r="AT87">
        <f t="shared" si="14"/>
        <v>0</v>
      </c>
      <c r="AU87" s="101">
        <f t="shared" si="8"/>
        <v>0</v>
      </c>
      <c r="AV87">
        <f t="shared" si="11"/>
        <v>0</v>
      </c>
      <c r="AW87"/>
    </row>
    <row r="88" spans="41:49" ht="14.4" x14ac:dyDescent="0.3">
      <c r="AO88" t="str">
        <f t="shared" si="9"/>
        <v/>
      </c>
      <c r="AP88" s="100">
        <f t="shared" si="12"/>
        <v>0</v>
      </c>
      <c r="AQ88" s="100"/>
      <c r="AR88" s="100">
        <f t="shared" si="10"/>
        <v>0</v>
      </c>
      <c r="AS88" s="100">
        <f t="shared" si="13"/>
        <v>0</v>
      </c>
      <c r="AT88">
        <f t="shared" si="14"/>
        <v>0</v>
      </c>
      <c r="AU88" s="101">
        <f t="shared" si="8"/>
        <v>0</v>
      </c>
      <c r="AV88">
        <f t="shared" si="11"/>
        <v>0</v>
      </c>
      <c r="AW88"/>
    </row>
    <row r="89" spans="41:49" ht="14.4" x14ac:dyDescent="0.3">
      <c r="AO89" t="str">
        <f t="shared" si="9"/>
        <v/>
      </c>
      <c r="AP89" s="100">
        <f t="shared" si="12"/>
        <v>0</v>
      </c>
      <c r="AQ89" s="100"/>
      <c r="AR89" s="100">
        <f t="shared" si="10"/>
        <v>0</v>
      </c>
      <c r="AS89" s="100">
        <f t="shared" si="13"/>
        <v>0</v>
      </c>
      <c r="AT89">
        <f t="shared" si="14"/>
        <v>0</v>
      </c>
      <c r="AU89" s="101">
        <f t="shared" si="8"/>
        <v>0</v>
      </c>
      <c r="AV89">
        <f t="shared" si="11"/>
        <v>0</v>
      </c>
      <c r="AW89"/>
    </row>
    <row r="90" spans="41:49" ht="14.4" x14ac:dyDescent="0.3">
      <c r="AO90" t="str">
        <f t="shared" si="9"/>
        <v/>
      </c>
      <c r="AP90" s="100">
        <f t="shared" si="12"/>
        <v>0</v>
      </c>
      <c r="AQ90" s="100"/>
      <c r="AR90" s="100">
        <f t="shared" si="10"/>
        <v>0</v>
      </c>
      <c r="AS90" s="100">
        <f t="shared" si="13"/>
        <v>0</v>
      </c>
      <c r="AT90">
        <f t="shared" si="14"/>
        <v>0</v>
      </c>
      <c r="AU90" s="101">
        <f t="shared" si="8"/>
        <v>0</v>
      </c>
      <c r="AV90">
        <f t="shared" si="11"/>
        <v>0</v>
      </c>
      <c r="AW90"/>
    </row>
    <row r="91" spans="41:49" ht="14.4" x14ac:dyDescent="0.3">
      <c r="AO91" t="str">
        <f t="shared" si="9"/>
        <v/>
      </c>
      <c r="AP91" s="100">
        <f t="shared" si="12"/>
        <v>0</v>
      </c>
      <c r="AQ91" s="100"/>
      <c r="AR91" s="100">
        <f t="shared" si="10"/>
        <v>0</v>
      </c>
      <c r="AS91" s="100">
        <f t="shared" si="13"/>
        <v>0</v>
      </c>
      <c r="AT91">
        <f t="shared" si="14"/>
        <v>0</v>
      </c>
      <c r="AU91" s="101">
        <f t="shared" si="8"/>
        <v>0</v>
      </c>
      <c r="AV91">
        <f t="shared" si="11"/>
        <v>0</v>
      </c>
      <c r="AW91"/>
    </row>
    <row r="92" spans="41:49" ht="14.4" x14ac:dyDescent="0.3">
      <c r="AO92" t="str">
        <f t="shared" si="9"/>
        <v/>
      </c>
      <c r="AP92" s="100">
        <f t="shared" si="12"/>
        <v>0</v>
      </c>
      <c r="AQ92" s="100"/>
      <c r="AR92" s="100">
        <f t="shared" si="10"/>
        <v>0</v>
      </c>
      <c r="AS92" s="100">
        <f t="shared" si="13"/>
        <v>0</v>
      </c>
      <c r="AT92">
        <f t="shared" si="14"/>
        <v>0</v>
      </c>
      <c r="AU92" s="101">
        <f t="shared" si="8"/>
        <v>0</v>
      </c>
      <c r="AV92">
        <f t="shared" si="11"/>
        <v>0</v>
      </c>
      <c r="AW92"/>
    </row>
    <row r="93" spans="41:49" ht="14.4" x14ac:dyDescent="0.3">
      <c r="AO93" t="str">
        <f t="shared" si="9"/>
        <v/>
      </c>
      <c r="AP93" s="100">
        <f t="shared" si="12"/>
        <v>0</v>
      </c>
      <c r="AQ93" s="100"/>
      <c r="AR93" s="100">
        <f t="shared" si="10"/>
        <v>0</v>
      </c>
      <c r="AS93" s="100">
        <f t="shared" si="13"/>
        <v>0</v>
      </c>
      <c r="AT93">
        <f t="shared" si="14"/>
        <v>0</v>
      </c>
      <c r="AU93" s="101">
        <f t="shared" si="8"/>
        <v>0</v>
      </c>
      <c r="AV93">
        <f t="shared" si="11"/>
        <v>0</v>
      </c>
      <c r="AW93"/>
    </row>
    <row r="94" spans="41:49" ht="14.4" x14ac:dyDescent="0.3">
      <c r="AO94" t="str">
        <f t="shared" si="9"/>
        <v/>
      </c>
      <c r="AP94" s="100">
        <f t="shared" si="12"/>
        <v>0</v>
      </c>
      <c r="AQ94" s="100"/>
      <c r="AR94" s="100">
        <f t="shared" si="10"/>
        <v>0</v>
      </c>
      <c r="AS94" s="100">
        <f t="shared" si="13"/>
        <v>0</v>
      </c>
      <c r="AT94">
        <f t="shared" si="14"/>
        <v>0</v>
      </c>
      <c r="AU94" s="101">
        <f t="shared" si="8"/>
        <v>0</v>
      </c>
      <c r="AV94">
        <f t="shared" si="11"/>
        <v>0</v>
      </c>
      <c r="AW94"/>
    </row>
    <row r="95" spans="41:49" ht="14.4" x14ac:dyDescent="0.3">
      <c r="AO95" t="str">
        <f t="shared" si="9"/>
        <v/>
      </c>
      <c r="AP95" s="100">
        <f t="shared" si="12"/>
        <v>0</v>
      </c>
      <c r="AQ95" s="100"/>
      <c r="AR95" s="100">
        <f t="shared" si="10"/>
        <v>0</v>
      </c>
      <c r="AS95" s="100">
        <f t="shared" si="13"/>
        <v>0</v>
      </c>
      <c r="AT95">
        <f t="shared" si="14"/>
        <v>0</v>
      </c>
      <c r="AU95" s="101">
        <f t="shared" si="8"/>
        <v>0</v>
      </c>
      <c r="AV95">
        <f t="shared" si="11"/>
        <v>0</v>
      </c>
      <c r="AW95"/>
    </row>
    <row r="96" spans="41:49" ht="14.4" x14ac:dyDescent="0.3">
      <c r="AO96" t="str">
        <f t="shared" si="9"/>
        <v/>
      </c>
      <c r="AP96" s="100">
        <f t="shared" si="12"/>
        <v>0</v>
      </c>
      <c r="AQ96" s="100"/>
      <c r="AR96" s="100">
        <f t="shared" si="10"/>
        <v>0</v>
      </c>
      <c r="AS96" s="100">
        <f t="shared" si="13"/>
        <v>0</v>
      </c>
      <c r="AT96">
        <f t="shared" si="14"/>
        <v>0</v>
      </c>
      <c r="AU96" s="101">
        <f t="shared" si="8"/>
        <v>0</v>
      </c>
      <c r="AV96">
        <f t="shared" si="11"/>
        <v>0</v>
      </c>
      <c r="AW96"/>
    </row>
    <row r="97" spans="41:49" ht="14.4" x14ac:dyDescent="0.3">
      <c r="AO97" t="str">
        <f t="shared" si="9"/>
        <v/>
      </c>
      <c r="AP97" s="100">
        <f t="shared" si="12"/>
        <v>0</v>
      </c>
      <c r="AQ97" s="100"/>
      <c r="AR97" s="100">
        <f t="shared" si="10"/>
        <v>0</v>
      </c>
      <c r="AS97" s="100">
        <f t="shared" si="13"/>
        <v>0</v>
      </c>
      <c r="AT97">
        <f t="shared" si="14"/>
        <v>0</v>
      </c>
      <c r="AU97" s="101">
        <f t="shared" si="8"/>
        <v>0</v>
      </c>
      <c r="AV97">
        <f t="shared" si="11"/>
        <v>0</v>
      </c>
      <c r="AW97"/>
    </row>
    <row r="98" spans="41:49" ht="14.4" x14ac:dyDescent="0.3">
      <c r="AO98" t="str">
        <f t="shared" si="9"/>
        <v/>
      </c>
      <c r="AP98" s="100">
        <f t="shared" si="12"/>
        <v>0</v>
      </c>
      <c r="AQ98" s="100"/>
      <c r="AR98" s="100">
        <f t="shared" si="10"/>
        <v>0</v>
      </c>
      <c r="AS98" s="100">
        <f t="shared" si="13"/>
        <v>0</v>
      </c>
      <c r="AT98">
        <f t="shared" si="14"/>
        <v>0</v>
      </c>
      <c r="AU98" s="101">
        <f t="shared" si="8"/>
        <v>0</v>
      </c>
      <c r="AV98">
        <f t="shared" si="11"/>
        <v>0</v>
      </c>
      <c r="AW98"/>
    </row>
    <row r="99" spans="41:49" ht="14.4" x14ac:dyDescent="0.3">
      <c r="AO99" t="str">
        <f t="shared" si="9"/>
        <v/>
      </c>
      <c r="AP99" s="100">
        <f t="shared" si="12"/>
        <v>0</v>
      </c>
      <c r="AQ99" s="100"/>
      <c r="AR99" s="100">
        <f t="shared" si="10"/>
        <v>0</v>
      </c>
      <c r="AS99" s="100">
        <f t="shared" si="13"/>
        <v>0</v>
      </c>
      <c r="AT99">
        <f t="shared" si="14"/>
        <v>0</v>
      </c>
      <c r="AU99" s="101">
        <f t="shared" si="8"/>
        <v>0</v>
      </c>
      <c r="AV99">
        <f t="shared" si="11"/>
        <v>0</v>
      </c>
      <c r="AW99"/>
    </row>
    <row r="100" spans="41:49" ht="14.4" x14ac:dyDescent="0.3">
      <c r="AO100" t="str">
        <f t="shared" si="9"/>
        <v/>
      </c>
      <c r="AP100" s="100">
        <f t="shared" si="12"/>
        <v>0</v>
      </c>
      <c r="AQ100" s="100"/>
      <c r="AR100" s="100">
        <f t="shared" si="10"/>
        <v>0</v>
      </c>
      <c r="AS100" s="100">
        <f t="shared" si="13"/>
        <v>0</v>
      </c>
      <c r="AT100">
        <f t="shared" si="14"/>
        <v>0</v>
      </c>
      <c r="AU100" s="101">
        <f t="shared" si="8"/>
        <v>0</v>
      </c>
      <c r="AV100">
        <f t="shared" si="11"/>
        <v>0</v>
      </c>
      <c r="AW100"/>
    </row>
    <row r="101" spans="41:49" ht="14.4" x14ac:dyDescent="0.3">
      <c r="AO101" t="str">
        <f t="shared" si="9"/>
        <v/>
      </c>
      <c r="AP101" s="100">
        <f t="shared" si="12"/>
        <v>0</v>
      </c>
      <c r="AQ101" s="100"/>
      <c r="AR101" s="100">
        <f t="shared" si="10"/>
        <v>0</v>
      </c>
      <c r="AS101" s="100">
        <f t="shared" si="13"/>
        <v>0</v>
      </c>
      <c r="AT101">
        <f t="shared" si="14"/>
        <v>0</v>
      </c>
      <c r="AU101" s="101">
        <f t="shared" si="8"/>
        <v>0</v>
      </c>
      <c r="AV101">
        <f t="shared" si="11"/>
        <v>0</v>
      </c>
      <c r="AW101"/>
    </row>
    <row r="102" spans="41:49" ht="14.4" x14ac:dyDescent="0.3">
      <c r="AO102" t="str">
        <f t="shared" si="9"/>
        <v/>
      </c>
      <c r="AP102" s="100">
        <f t="shared" si="12"/>
        <v>0</v>
      </c>
      <c r="AQ102" s="100"/>
      <c r="AR102" s="100">
        <f t="shared" si="10"/>
        <v>0</v>
      </c>
      <c r="AS102" s="100">
        <f t="shared" si="13"/>
        <v>0</v>
      </c>
      <c r="AT102">
        <f t="shared" si="14"/>
        <v>0</v>
      </c>
      <c r="AU102" s="101">
        <f t="shared" si="8"/>
        <v>0</v>
      </c>
      <c r="AV102">
        <f t="shared" si="11"/>
        <v>0</v>
      </c>
      <c r="AW102"/>
    </row>
    <row r="103" spans="41:49" ht="14.4" x14ac:dyDescent="0.3">
      <c r="AO103" t="str">
        <f t="shared" si="9"/>
        <v/>
      </c>
      <c r="AP103" s="100">
        <f t="shared" si="12"/>
        <v>0</v>
      </c>
      <c r="AQ103" s="100"/>
      <c r="AR103" s="100">
        <f t="shared" si="10"/>
        <v>0</v>
      </c>
      <c r="AS103" s="100">
        <f t="shared" si="13"/>
        <v>0</v>
      </c>
      <c r="AT103">
        <f t="shared" si="14"/>
        <v>0</v>
      </c>
      <c r="AU103" s="101">
        <f t="shared" si="8"/>
        <v>0</v>
      </c>
      <c r="AV103">
        <f t="shared" si="11"/>
        <v>0</v>
      </c>
      <c r="AW103"/>
    </row>
    <row r="104" spans="41:49" ht="14.4" x14ac:dyDescent="0.3">
      <c r="AO104" t="str">
        <f t="shared" si="9"/>
        <v/>
      </c>
      <c r="AP104" s="100">
        <f t="shared" si="12"/>
        <v>0</v>
      </c>
      <c r="AQ104" s="100"/>
      <c r="AR104" s="100">
        <f t="shared" si="10"/>
        <v>0</v>
      </c>
      <c r="AS104" s="100">
        <f t="shared" si="13"/>
        <v>0</v>
      </c>
      <c r="AT104">
        <f t="shared" si="14"/>
        <v>0</v>
      </c>
      <c r="AU104" s="101">
        <f t="shared" si="8"/>
        <v>0</v>
      </c>
      <c r="AV104">
        <f t="shared" si="11"/>
        <v>0</v>
      </c>
      <c r="AW104"/>
    </row>
    <row r="105" spans="41:49" ht="14.4" x14ac:dyDescent="0.3">
      <c r="AO105" t="str">
        <f t="shared" si="9"/>
        <v/>
      </c>
      <c r="AP105" s="100">
        <f t="shared" si="12"/>
        <v>0</v>
      </c>
      <c r="AQ105" s="100"/>
      <c r="AR105" s="100">
        <f t="shared" si="10"/>
        <v>0</v>
      </c>
      <c r="AS105" s="100">
        <f t="shared" si="13"/>
        <v>0</v>
      </c>
      <c r="AT105">
        <f t="shared" si="14"/>
        <v>0</v>
      </c>
      <c r="AU105" s="101">
        <f t="shared" si="8"/>
        <v>0</v>
      </c>
      <c r="AV105">
        <f t="shared" si="11"/>
        <v>0</v>
      </c>
      <c r="AW105"/>
    </row>
    <row r="106" spans="41:49" ht="14.4" x14ac:dyDescent="0.3">
      <c r="AO106" t="str">
        <f t="shared" si="9"/>
        <v/>
      </c>
      <c r="AP106" s="100">
        <f t="shared" si="12"/>
        <v>0</v>
      </c>
      <c r="AQ106" s="100"/>
      <c r="AR106" s="100">
        <f t="shared" si="10"/>
        <v>0</v>
      </c>
      <c r="AS106" s="100">
        <f t="shared" si="13"/>
        <v>0</v>
      </c>
      <c r="AT106">
        <f t="shared" si="14"/>
        <v>0</v>
      </c>
      <c r="AU106" s="101">
        <f t="shared" si="8"/>
        <v>0</v>
      </c>
      <c r="AV106">
        <f t="shared" si="11"/>
        <v>0</v>
      </c>
      <c r="AW106"/>
    </row>
    <row r="107" spans="41:49" ht="14.4" x14ac:dyDescent="0.3">
      <c r="AO107" t="str">
        <f t="shared" si="9"/>
        <v/>
      </c>
      <c r="AP107" s="100">
        <f t="shared" si="12"/>
        <v>0</v>
      </c>
      <c r="AQ107" s="100"/>
      <c r="AR107" s="100">
        <f t="shared" si="10"/>
        <v>0</v>
      </c>
      <c r="AS107" s="100">
        <f t="shared" si="13"/>
        <v>0</v>
      </c>
      <c r="AT107">
        <f t="shared" si="14"/>
        <v>0</v>
      </c>
      <c r="AU107" s="101">
        <f t="shared" si="8"/>
        <v>0</v>
      </c>
      <c r="AV107">
        <f t="shared" si="11"/>
        <v>0</v>
      </c>
      <c r="AW107"/>
    </row>
    <row r="108" spans="41:49" ht="14.4" x14ac:dyDescent="0.3">
      <c r="AO108" t="str">
        <f t="shared" si="9"/>
        <v/>
      </c>
      <c r="AP108" s="100">
        <f t="shared" si="12"/>
        <v>0</v>
      </c>
      <c r="AQ108" s="100"/>
      <c r="AR108" s="100">
        <f t="shared" si="10"/>
        <v>0</v>
      </c>
      <c r="AS108" s="100">
        <f t="shared" si="13"/>
        <v>0</v>
      </c>
      <c r="AT108">
        <f t="shared" si="14"/>
        <v>0</v>
      </c>
      <c r="AU108" s="101">
        <f t="shared" si="8"/>
        <v>0</v>
      </c>
      <c r="AV108">
        <f t="shared" si="11"/>
        <v>0</v>
      </c>
      <c r="AW108"/>
    </row>
    <row r="109" spans="41:49" ht="14.4" x14ac:dyDescent="0.3">
      <c r="AO109" t="str">
        <f t="shared" si="9"/>
        <v/>
      </c>
      <c r="AP109" s="100">
        <f t="shared" si="12"/>
        <v>0</v>
      </c>
      <c r="AQ109" s="100"/>
      <c r="AR109" s="100">
        <f t="shared" si="10"/>
        <v>0</v>
      </c>
      <c r="AS109" s="100">
        <f t="shared" si="13"/>
        <v>0</v>
      </c>
      <c r="AT109">
        <f t="shared" si="14"/>
        <v>0</v>
      </c>
      <c r="AU109" s="101">
        <f t="shared" si="8"/>
        <v>0</v>
      </c>
      <c r="AV109">
        <f t="shared" si="11"/>
        <v>0</v>
      </c>
      <c r="AW109"/>
    </row>
    <row r="110" spans="41:49" ht="14.4" x14ac:dyDescent="0.3">
      <c r="AO110" t="str">
        <f t="shared" si="9"/>
        <v/>
      </c>
      <c r="AP110" s="100">
        <f t="shared" si="12"/>
        <v>0</v>
      </c>
      <c r="AQ110" s="100"/>
      <c r="AR110" s="100">
        <f t="shared" si="10"/>
        <v>0</v>
      </c>
      <c r="AS110" s="100">
        <f t="shared" si="13"/>
        <v>0</v>
      </c>
      <c r="AT110">
        <f t="shared" si="14"/>
        <v>0</v>
      </c>
      <c r="AU110" s="101">
        <f t="shared" si="8"/>
        <v>0</v>
      </c>
      <c r="AV110">
        <f t="shared" si="11"/>
        <v>0</v>
      </c>
      <c r="AW110"/>
    </row>
    <row r="111" spans="41:49" ht="14.4" x14ac:dyDescent="0.3">
      <c r="AO111" t="str">
        <f t="shared" si="9"/>
        <v/>
      </c>
      <c r="AP111" s="100">
        <f t="shared" si="12"/>
        <v>0</v>
      </c>
      <c r="AQ111" s="100"/>
      <c r="AR111" s="100">
        <f t="shared" si="10"/>
        <v>0</v>
      </c>
      <c r="AS111" s="100">
        <f t="shared" si="13"/>
        <v>0</v>
      </c>
      <c r="AT111">
        <f t="shared" si="14"/>
        <v>0</v>
      </c>
      <c r="AU111" s="101">
        <f t="shared" si="8"/>
        <v>0</v>
      </c>
      <c r="AV111">
        <f t="shared" si="11"/>
        <v>0</v>
      </c>
      <c r="AW111"/>
    </row>
    <row r="112" spans="41:49" ht="14.4" x14ac:dyDescent="0.3">
      <c r="AW112"/>
    </row>
    <row r="113" spans="49:49" ht="14.4" x14ac:dyDescent="0.3">
      <c r="AW113"/>
    </row>
    <row r="114" spans="49:49" ht="14.4" x14ac:dyDescent="0.3">
      <c r="AW114"/>
    </row>
    <row r="115" spans="49:49" ht="14.4" x14ac:dyDescent="0.3">
      <c r="AW115"/>
    </row>
    <row r="116" spans="49:49" ht="14.4" x14ac:dyDescent="0.3">
      <c r="AW116"/>
    </row>
  </sheetData>
  <mergeCells count="54">
    <mergeCell ref="P34:R34"/>
    <mergeCell ref="Q32:R32"/>
    <mergeCell ref="D33:F33"/>
    <mergeCell ref="H33:I33"/>
    <mergeCell ref="J33:K33"/>
    <mergeCell ref="L33:M33"/>
    <mergeCell ref="Q33:R33"/>
    <mergeCell ref="L32:M32"/>
    <mergeCell ref="F29:F30"/>
    <mergeCell ref="B32:B34"/>
    <mergeCell ref="D32:F32"/>
    <mergeCell ref="H32:I32"/>
    <mergeCell ref="J32:K32"/>
    <mergeCell ref="H34:N34"/>
    <mergeCell ref="N18:N27"/>
    <mergeCell ref="O18:P19"/>
    <mergeCell ref="R18:T18"/>
    <mergeCell ref="F21:F23"/>
    <mergeCell ref="B23:E26"/>
    <mergeCell ref="O26:S26"/>
    <mergeCell ref="O27:S27"/>
    <mergeCell ref="B14:B18"/>
    <mergeCell ref="C14:C17"/>
    <mergeCell ref="D14:D17"/>
    <mergeCell ref="N15:N16"/>
    <mergeCell ref="Q15:R15"/>
    <mergeCell ref="S15:T15"/>
    <mergeCell ref="F16:F17"/>
    <mergeCell ref="G16:G17"/>
    <mergeCell ref="Q16:R16"/>
    <mergeCell ref="S16:T16"/>
    <mergeCell ref="F14:F15"/>
    <mergeCell ref="G14:G15"/>
    <mergeCell ref="S11:T11"/>
    <mergeCell ref="Q12:R12"/>
    <mergeCell ref="S12:T12"/>
    <mergeCell ref="Q13:R13"/>
    <mergeCell ref="S13:T13"/>
    <mergeCell ref="C6:D6"/>
    <mergeCell ref="B7:B11"/>
    <mergeCell ref="N7:N9"/>
    <mergeCell ref="Q7:R7"/>
    <mergeCell ref="Q8:R8"/>
    <mergeCell ref="C9:D9"/>
    <mergeCell ref="Q9:R9"/>
    <mergeCell ref="N11:N13"/>
    <mergeCell ref="Q11:R11"/>
    <mergeCell ref="O2:T3"/>
    <mergeCell ref="D4:G5"/>
    <mergeCell ref="N4:N5"/>
    <mergeCell ref="Q4:R4"/>
    <mergeCell ref="S4:T4"/>
    <mergeCell ref="Q5:R5"/>
    <mergeCell ref="S5:T5"/>
  </mergeCells>
  <hyperlinks>
    <hyperlink ref="O34" r:id="rId1" location="Expensestodate"/>
    <hyperlink ref="H34" r:id="rId2" location="Grantstructure"/>
  </hyperlinks>
  <pageMargins left="0.7" right="0.7" top="0.75" bottom="0.75" header="0.3" footer="0.3"/>
  <pageSetup orientation="portrait"/>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6"/>
  <sheetViews>
    <sheetView zoomScaleNormal="100" zoomScalePageLayoutView="135" workbookViewId="0">
      <selection activeCell="J17" sqref="J17"/>
    </sheetView>
  </sheetViews>
  <sheetFormatPr defaultColWidth="8.77734375" defaultRowHeight="10.199999999999999" x14ac:dyDescent="0.2"/>
  <cols>
    <col min="1" max="1" width="1.44140625" style="1" customWidth="1"/>
    <col min="2" max="2" width="9.33203125" style="1" customWidth="1"/>
    <col min="3" max="3" width="14.44140625" style="1" customWidth="1"/>
    <col min="4" max="4" width="5.77734375" style="1" customWidth="1"/>
    <col min="5" max="5" width="1.77734375" style="1" customWidth="1"/>
    <col min="6" max="6" width="18" style="1" customWidth="1"/>
    <col min="7" max="7" width="9.6640625" style="1" customWidth="1"/>
    <col min="8" max="8" width="1.33203125" style="1" customWidth="1"/>
    <col min="9" max="9" width="16.33203125" style="1" customWidth="1"/>
    <col min="10" max="10" width="8.44140625" style="1" customWidth="1"/>
    <col min="11" max="11" width="1.44140625" style="1" customWidth="1"/>
    <col min="12" max="12" width="2.77734375" style="1" customWidth="1"/>
    <col min="13" max="13" width="2.6640625" style="1" customWidth="1"/>
    <col min="14" max="14" width="14.6640625" style="1" customWidth="1"/>
    <col min="15" max="15" width="30.77734375" style="1" customWidth="1"/>
    <col min="16" max="16" width="23.44140625" style="1" customWidth="1"/>
    <col min="17" max="17" width="1" style="1" customWidth="1"/>
    <col min="18" max="18" width="24.33203125" style="1" customWidth="1"/>
    <col min="19" max="19" width="10.6640625" style="1" customWidth="1"/>
    <col min="20" max="20" width="5.88671875" style="1" customWidth="1"/>
    <col min="21" max="21" width="13.6640625" style="1" customWidth="1"/>
    <col min="22" max="22" width="12.77734375" style="1" customWidth="1"/>
    <col min="23" max="16384" width="8.77734375" style="1"/>
  </cols>
  <sheetData>
    <row r="1" spans="1:50" ht="6" customHeight="1" thickBot="1" x14ac:dyDescent="0.5">
      <c r="A1" s="67"/>
      <c r="B1" s="17"/>
      <c r="C1" s="17"/>
      <c r="D1" s="17"/>
      <c r="E1" s="17"/>
      <c r="F1" s="17"/>
      <c r="G1" s="17"/>
      <c r="H1" s="17"/>
      <c r="I1" s="17"/>
      <c r="J1" s="17"/>
      <c r="K1" s="17"/>
      <c r="L1" s="17"/>
      <c r="M1" s="17"/>
      <c r="N1" s="17"/>
      <c r="O1" s="30"/>
      <c r="P1" s="17"/>
      <c r="Q1" s="17"/>
      <c r="R1" s="17"/>
      <c r="S1" s="17"/>
      <c r="T1" s="17"/>
      <c r="U1" s="17"/>
      <c r="V1" s="17"/>
      <c r="W1" s="17"/>
      <c r="X1" s="17"/>
      <c r="Y1" s="17"/>
      <c r="Z1" s="17"/>
      <c r="AA1" s="17"/>
      <c r="AB1" s="17"/>
      <c r="AC1" s="17"/>
      <c r="AD1" s="17"/>
      <c r="AE1" s="17"/>
      <c r="AF1" s="17"/>
      <c r="AG1" s="17"/>
      <c r="AH1" s="17"/>
      <c r="AI1" s="17"/>
      <c r="AJ1" s="17"/>
      <c r="AK1" s="17"/>
      <c r="AL1" s="17"/>
      <c r="AM1" s="17"/>
    </row>
    <row r="2" spans="1:50" ht="10.199999999999999" customHeight="1" x14ac:dyDescent="0.3">
      <c r="A2" s="115" t="s">
        <v>174</v>
      </c>
      <c r="B2" s="20"/>
      <c r="D2" s="20"/>
      <c r="E2" s="20"/>
      <c r="F2" s="20"/>
      <c r="G2" s="20"/>
      <c r="H2" s="20"/>
      <c r="I2" s="20"/>
      <c r="J2" s="17"/>
      <c r="K2" s="17"/>
      <c r="L2" s="17"/>
      <c r="M2" s="17"/>
      <c r="N2" s="17"/>
      <c r="O2" s="297" t="s">
        <v>55</v>
      </c>
      <c r="P2" s="298"/>
      <c r="Q2" s="298"/>
      <c r="R2" s="298"/>
      <c r="S2" s="298"/>
      <c r="T2" s="299"/>
      <c r="U2" s="17"/>
      <c r="V2" s="17"/>
      <c r="W2" s="17"/>
      <c r="X2" s="17"/>
      <c r="Y2" s="17"/>
      <c r="Z2" s="17"/>
      <c r="AA2" s="17"/>
      <c r="AB2" s="17"/>
      <c r="AC2" s="17"/>
      <c r="AD2" s="17"/>
      <c r="AE2" s="17"/>
      <c r="AF2" s="17"/>
      <c r="AG2" s="17"/>
      <c r="AH2" s="17"/>
      <c r="AI2" s="17"/>
      <c r="AJ2" s="17"/>
      <c r="AK2" s="17"/>
      <c r="AL2" s="17"/>
      <c r="AM2" s="17"/>
      <c r="AO2" t="s">
        <v>156</v>
      </c>
      <c r="AP2" t="s">
        <v>157</v>
      </c>
      <c r="AQ2" t="s">
        <v>158</v>
      </c>
      <c r="AR2" t="s">
        <v>159</v>
      </c>
      <c r="AS2" t="s">
        <v>160</v>
      </c>
      <c r="AT2" t="s">
        <v>161</v>
      </c>
      <c r="AU2" t="s">
        <v>162</v>
      </c>
      <c r="AV2" t="s">
        <v>198</v>
      </c>
      <c r="AW2" t="s">
        <v>164</v>
      </c>
    </row>
    <row r="3" spans="1:50" ht="10.199999999999999" customHeight="1" thickBot="1" x14ac:dyDescent="0.35">
      <c r="A3" s="17"/>
      <c r="B3" s="20"/>
      <c r="C3" s="20"/>
      <c r="D3" s="20"/>
      <c r="E3" s="20"/>
      <c r="F3" s="20"/>
      <c r="G3" s="20"/>
      <c r="H3" s="20"/>
      <c r="I3" s="20"/>
      <c r="J3" s="17"/>
      <c r="K3" s="17"/>
      <c r="L3" s="17"/>
      <c r="M3" s="17"/>
      <c r="N3" s="17"/>
      <c r="O3" s="300"/>
      <c r="P3" s="301"/>
      <c r="Q3" s="301"/>
      <c r="R3" s="301"/>
      <c r="S3" s="301"/>
      <c r="T3" s="302"/>
      <c r="U3" s="17"/>
      <c r="V3" s="17"/>
      <c r="W3" s="17"/>
      <c r="X3" s="17"/>
      <c r="Y3" s="17"/>
      <c r="Z3" s="17"/>
      <c r="AA3" s="17"/>
      <c r="AB3" s="17"/>
      <c r="AC3" s="17"/>
      <c r="AD3" s="17"/>
      <c r="AE3" s="17"/>
      <c r="AF3" s="17"/>
      <c r="AG3" s="17"/>
      <c r="AH3" s="17"/>
      <c r="AI3" s="17"/>
      <c r="AJ3" s="17"/>
      <c r="AK3" s="17"/>
      <c r="AL3" s="17"/>
      <c r="AM3" s="17"/>
      <c r="AO3"/>
      <c r="AP3"/>
      <c r="AQ3"/>
      <c r="AR3"/>
      <c r="AS3"/>
      <c r="AT3"/>
      <c r="AU3"/>
      <c r="AV3"/>
      <c r="AW3"/>
    </row>
    <row r="4" spans="1:50" ht="33.450000000000003" customHeight="1" x14ac:dyDescent="0.3">
      <c r="A4" s="17"/>
      <c r="B4" s="20"/>
      <c r="C4" s="20"/>
      <c r="D4" s="264" t="s">
        <v>57</v>
      </c>
      <c r="E4" s="265"/>
      <c r="F4" s="265"/>
      <c r="G4" s="303"/>
      <c r="H4" s="20"/>
      <c r="I4" s="17"/>
      <c r="J4" s="17"/>
      <c r="K4" s="90"/>
      <c r="L4" s="90"/>
      <c r="M4" s="90"/>
      <c r="N4" s="257" t="s">
        <v>59</v>
      </c>
      <c r="O4" s="151" t="s">
        <v>32</v>
      </c>
      <c r="P4" s="151" t="s">
        <v>33</v>
      </c>
      <c r="Q4" s="305" t="s">
        <v>34</v>
      </c>
      <c r="R4" s="305"/>
      <c r="S4" s="305" t="s">
        <v>35</v>
      </c>
      <c r="T4" s="306"/>
      <c r="U4" s="17"/>
      <c r="V4" s="17"/>
      <c r="W4" s="17"/>
      <c r="X4" s="17"/>
      <c r="Y4" s="17"/>
      <c r="Z4" s="17"/>
      <c r="AA4" s="17"/>
      <c r="AB4" s="17"/>
      <c r="AC4" s="17"/>
      <c r="AD4" s="17"/>
      <c r="AE4" s="17"/>
      <c r="AF4" s="17"/>
      <c r="AG4" s="17"/>
      <c r="AH4" s="17"/>
      <c r="AI4" s="17"/>
      <c r="AJ4" s="17"/>
      <c r="AK4" s="17"/>
      <c r="AL4" s="17"/>
      <c r="AM4" s="17"/>
      <c r="AO4">
        <v>0</v>
      </c>
      <c r="AP4" s="100">
        <f>N33</f>
        <v>288</v>
      </c>
      <c r="AQ4" s="100">
        <f>(1-$D$11)*AP4</f>
        <v>144</v>
      </c>
      <c r="AR4" s="100"/>
      <c r="AS4"/>
      <c r="AT4">
        <f>IF(ISNUMBER(AO5),SUM(AQ4:AR4),SUM(AQ4:AS4))</f>
        <v>144</v>
      </c>
      <c r="AU4" s="101">
        <f t="shared" ref="AU4:AU24" si="0">LN(AT4+$J$33)-LN($J$33)</f>
        <v>0.407887093456063</v>
      </c>
      <c r="AV4">
        <f>IF(ISNUMBER(AO4),AU4/(1+$D$7)^AO4,0)</f>
        <v>0.407887093456063</v>
      </c>
      <c r="AW4"/>
    </row>
    <row r="5" spans="1:50" ht="10.8" customHeight="1" thickBot="1" x14ac:dyDescent="0.35">
      <c r="A5" s="17"/>
      <c r="B5" s="17"/>
      <c r="C5" s="33"/>
      <c r="D5" s="268"/>
      <c r="E5" s="269"/>
      <c r="F5" s="269"/>
      <c r="G5" s="304"/>
      <c r="H5" s="33"/>
      <c r="I5" s="33"/>
      <c r="J5" s="17"/>
      <c r="K5" s="17"/>
      <c r="L5" s="17"/>
      <c r="M5" s="17"/>
      <c r="N5" s="259"/>
      <c r="O5" s="152">
        <f>D33/(1+D7)^10</f>
        <v>0.1553200531458121</v>
      </c>
      <c r="P5" s="152">
        <f>O5*(1-1/(1+D7)^G16)/(1-1/(1+D7))</f>
        <v>2.7984077146577926</v>
      </c>
      <c r="Q5" s="290">
        <f>P5*G7*G9*G18*G8/G33</f>
        <v>2.9158702527974742E-2</v>
      </c>
      <c r="R5" s="290"/>
      <c r="S5" s="290">
        <f>G14*G11</f>
        <v>5.0448089055868213E-3</v>
      </c>
      <c r="T5" s="291"/>
      <c r="U5" s="17"/>
      <c r="V5" s="17"/>
      <c r="W5" s="17"/>
      <c r="X5" s="17"/>
      <c r="Y5" s="17"/>
      <c r="Z5" s="17"/>
      <c r="AA5" s="17"/>
      <c r="AB5" s="17"/>
      <c r="AC5" s="17"/>
      <c r="AD5" s="17"/>
      <c r="AE5" s="17"/>
      <c r="AF5" s="17"/>
      <c r="AG5" s="17"/>
      <c r="AH5" s="17"/>
      <c r="AI5" s="17"/>
      <c r="AJ5" s="17"/>
      <c r="AK5" s="17"/>
      <c r="AL5" s="17"/>
      <c r="AM5" s="17"/>
      <c r="AO5">
        <f t="shared" ref="AO5:AO13" si="1">IF(AO4&lt;$D$14,AO4+1,"")</f>
        <v>1</v>
      </c>
      <c r="AP5" s="100">
        <f>AP4-AQ4</f>
        <v>144</v>
      </c>
      <c r="AQ5" s="100"/>
      <c r="AR5" s="100">
        <f t="shared" ref="AR5:AR12" si="2">$D$10*AP5</f>
        <v>21.599999999999998</v>
      </c>
      <c r="AS5" s="100">
        <f>AP5</f>
        <v>144</v>
      </c>
      <c r="AT5">
        <f t="shared" ref="AT5:AT14" si="3">IF(ISNUMBER(AO6),SUM(AQ5:AR5),SUM(AQ5:AS5))</f>
        <v>21.599999999999998</v>
      </c>
      <c r="AU5" s="101">
        <f t="shared" si="0"/>
        <v>7.2828074370809404E-2</v>
      </c>
      <c r="AV5">
        <f t="shared" ref="AV5:AV68" si="4">IF(ISNUMBER(AO5),AU5/(1+$D$7)^AO5,0)</f>
        <v>6.9360070829342285E-2</v>
      </c>
      <c r="AW5">
        <f>SUM(AV5:AV111)</f>
        <v>1.052354321950264</v>
      </c>
      <c r="AX5" s="1">
        <f>SUM(AV5:AV23)</f>
        <v>0.8801506463629214</v>
      </c>
    </row>
    <row r="6" spans="1:50" ht="14.4" x14ac:dyDescent="0.3">
      <c r="A6" s="17"/>
      <c r="B6" s="10"/>
      <c r="C6" s="293" t="s">
        <v>12</v>
      </c>
      <c r="D6" s="293"/>
      <c r="E6" s="61"/>
      <c r="F6" s="28" t="s">
        <v>13</v>
      </c>
      <c r="G6" s="29"/>
      <c r="H6" s="62"/>
      <c r="I6" s="28" t="s">
        <v>47</v>
      </c>
      <c r="J6" s="29"/>
      <c r="K6" s="11"/>
      <c r="L6" s="6"/>
      <c r="M6" s="17"/>
      <c r="N6" s="18"/>
      <c r="O6" s="6"/>
      <c r="P6" s="6"/>
      <c r="Q6" s="6"/>
      <c r="R6" s="6"/>
      <c r="S6" s="6"/>
      <c r="T6" s="12"/>
      <c r="U6" s="17"/>
      <c r="V6" s="17"/>
      <c r="W6" s="17"/>
      <c r="X6" s="17"/>
      <c r="Y6" s="17"/>
      <c r="Z6" s="17"/>
      <c r="AA6" s="17"/>
      <c r="AB6" s="17"/>
      <c r="AC6" s="17"/>
      <c r="AD6" s="17"/>
      <c r="AE6" s="17"/>
      <c r="AF6" s="17"/>
      <c r="AG6" s="17"/>
      <c r="AH6" s="17"/>
      <c r="AI6" s="17"/>
      <c r="AJ6" s="17"/>
      <c r="AK6" s="17"/>
      <c r="AL6" s="17"/>
      <c r="AM6" s="17"/>
      <c r="AO6">
        <f t="shared" si="1"/>
        <v>2</v>
      </c>
      <c r="AP6" s="100">
        <f t="shared" ref="AP6:AP69" si="5">IF(ISNUMBER(AO6),AS5,0)</f>
        <v>144</v>
      </c>
      <c r="AQ6" s="100"/>
      <c r="AR6" s="100">
        <f t="shared" si="2"/>
        <v>21.599999999999998</v>
      </c>
      <c r="AS6" s="100">
        <f t="shared" ref="AS6:AS69" si="6">AP6</f>
        <v>144</v>
      </c>
      <c r="AT6">
        <f t="shared" si="3"/>
        <v>21.599999999999998</v>
      </c>
      <c r="AU6" s="101">
        <f t="shared" si="0"/>
        <v>7.2828074370809404E-2</v>
      </c>
      <c r="AV6">
        <f t="shared" si="4"/>
        <v>6.6057210313659326E-2</v>
      </c>
      <c r="AW6"/>
    </row>
    <row r="7" spans="1:50" ht="20.55" customHeight="1" x14ac:dyDescent="0.3">
      <c r="A7" s="17"/>
      <c r="B7" s="294" t="s">
        <v>58</v>
      </c>
      <c r="C7" s="174" t="s">
        <v>0</v>
      </c>
      <c r="D7" s="175">
        <v>0.05</v>
      </c>
      <c r="E7" s="2"/>
      <c r="F7" s="14" t="s">
        <v>4</v>
      </c>
      <c r="G7" s="13">
        <v>0.30254930254930251</v>
      </c>
      <c r="H7" s="4"/>
      <c r="I7" s="14" t="s">
        <v>8</v>
      </c>
      <c r="J7" s="211">
        <v>8.9139100940933511E-2</v>
      </c>
      <c r="K7" s="12"/>
      <c r="L7" s="6"/>
      <c r="M7" s="17"/>
      <c r="N7" s="259" t="s">
        <v>61</v>
      </c>
      <c r="O7" s="6"/>
      <c r="P7" s="153" t="s">
        <v>36</v>
      </c>
      <c r="Q7" s="280" t="s">
        <v>39</v>
      </c>
      <c r="R7" s="280"/>
      <c r="S7" s="113"/>
      <c r="T7" s="12"/>
      <c r="U7" s="17"/>
      <c r="V7" s="17"/>
      <c r="W7" s="17"/>
      <c r="X7" s="17"/>
      <c r="Y7" s="17"/>
      <c r="Z7" s="17"/>
      <c r="AA7" s="17"/>
      <c r="AB7" s="17"/>
      <c r="AC7" s="17"/>
      <c r="AD7" s="17"/>
      <c r="AE7" s="17"/>
      <c r="AF7" s="17"/>
      <c r="AG7" s="17"/>
      <c r="AH7" s="17"/>
      <c r="AI7" s="17"/>
      <c r="AJ7" s="17"/>
      <c r="AK7" s="17"/>
      <c r="AL7" s="17"/>
      <c r="AM7" s="17"/>
      <c r="AO7">
        <f t="shared" si="1"/>
        <v>3</v>
      </c>
      <c r="AP7" s="100">
        <f>IF(ISNUMBER(AO7),AS6,0)</f>
        <v>144</v>
      </c>
      <c r="AQ7" s="100"/>
      <c r="AR7" s="100">
        <f t="shared" si="2"/>
        <v>21.599999999999998</v>
      </c>
      <c r="AS7" s="100">
        <f t="shared" si="6"/>
        <v>144</v>
      </c>
      <c r="AT7">
        <f t="shared" si="3"/>
        <v>21.599999999999998</v>
      </c>
      <c r="AU7" s="101">
        <f t="shared" si="0"/>
        <v>7.2828074370809404E-2</v>
      </c>
      <c r="AV7">
        <f t="shared" si="4"/>
        <v>6.2911628870151726E-2</v>
      </c>
      <c r="AW7"/>
    </row>
    <row r="8" spans="1:50" ht="20.399999999999999" customHeight="1" x14ac:dyDescent="0.3">
      <c r="A8" s="17"/>
      <c r="B8" s="294"/>
      <c r="C8" s="159"/>
      <c r="D8" s="159"/>
      <c r="E8" s="63"/>
      <c r="F8" s="16" t="s">
        <v>6</v>
      </c>
      <c r="G8" s="15">
        <v>0.5</v>
      </c>
      <c r="H8" s="5"/>
      <c r="I8" s="196" t="s">
        <v>255</v>
      </c>
      <c r="J8" s="197">
        <v>2</v>
      </c>
      <c r="K8" s="12"/>
      <c r="L8" s="6"/>
      <c r="M8" s="17"/>
      <c r="N8" s="259"/>
      <c r="O8" s="25" t="s">
        <v>53</v>
      </c>
      <c r="P8" s="154">
        <f>($S$5+$Q$5*J15)*J7*J9</f>
        <v>2.4390962065684941E-3</v>
      </c>
      <c r="Q8" s="295">
        <f>P8/(J16/J8)</f>
        <v>1.3937692608962824E-2</v>
      </c>
      <c r="R8" s="295"/>
      <c r="S8" s="116"/>
      <c r="T8" s="12"/>
      <c r="U8" s="17"/>
      <c r="V8" s="17"/>
      <c r="W8" s="17"/>
      <c r="X8" s="17"/>
      <c r="Y8" s="17"/>
      <c r="Z8" s="17"/>
      <c r="AA8" s="17"/>
      <c r="AB8" s="17"/>
      <c r="AC8" s="17"/>
      <c r="AD8" s="17"/>
      <c r="AE8" s="17"/>
      <c r="AF8" s="17"/>
      <c r="AG8" s="17"/>
      <c r="AH8" s="17"/>
      <c r="AI8" s="17"/>
      <c r="AJ8" s="17"/>
      <c r="AK8" s="17"/>
      <c r="AL8" s="17"/>
      <c r="AM8" s="17"/>
      <c r="AO8">
        <f t="shared" si="1"/>
        <v>4</v>
      </c>
      <c r="AP8" s="100">
        <f t="shared" si="5"/>
        <v>144</v>
      </c>
      <c r="AQ8" s="100"/>
      <c r="AR8" s="100">
        <f t="shared" si="2"/>
        <v>21.599999999999998</v>
      </c>
      <c r="AS8" s="100">
        <f t="shared" si="6"/>
        <v>144</v>
      </c>
      <c r="AT8">
        <f t="shared" si="3"/>
        <v>21.599999999999998</v>
      </c>
      <c r="AU8" s="101">
        <f t="shared" si="0"/>
        <v>7.2828074370809404E-2</v>
      </c>
      <c r="AV8">
        <f t="shared" si="4"/>
        <v>5.9915837019192127E-2</v>
      </c>
      <c r="AW8"/>
    </row>
    <row r="9" spans="1:50" ht="30.6" x14ac:dyDescent="0.3">
      <c r="A9" s="17"/>
      <c r="B9" s="294"/>
      <c r="C9" s="296" t="s">
        <v>14</v>
      </c>
      <c r="D9" s="296"/>
      <c r="E9" s="2"/>
      <c r="F9" s="167" t="s">
        <v>209</v>
      </c>
      <c r="G9" s="202">
        <v>1</v>
      </c>
      <c r="H9" s="5"/>
      <c r="I9" s="196" t="s">
        <v>126</v>
      </c>
      <c r="J9" s="197">
        <v>0.8</v>
      </c>
      <c r="K9" s="66"/>
      <c r="L9" s="6"/>
      <c r="M9" s="17"/>
      <c r="N9" s="259"/>
      <c r="O9" s="25" t="s">
        <v>52</v>
      </c>
      <c r="P9" s="186">
        <f>($S$5+$Q$5*J14)*J10*J18</f>
        <v>1.3082773446382794E-2</v>
      </c>
      <c r="Q9" s="295">
        <f>P9/(J17/J11)</f>
        <v>1.3214922673113933E-2</v>
      </c>
      <c r="R9" s="295"/>
      <c r="S9" s="116"/>
      <c r="T9" s="12"/>
      <c r="U9" s="17"/>
      <c r="V9" s="17"/>
      <c r="W9" s="17"/>
      <c r="X9" s="17"/>
      <c r="Y9" s="17"/>
      <c r="Z9" s="17"/>
      <c r="AA9" s="17"/>
      <c r="AB9" s="17"/>
      <c r="AC9" s="17"/>
      <c r="AD9" s="17"/>
      <c r="AE9" s="17"/>
      <c r="AF9" s="17"/>
      <c r="AG9" s="17"/>
      <c r="AH9" s="17"/>
      <c r="AI9" s="17"/>
      <c r="AJ9" s="17"/>
      <c r="AK9" s="17"/>
      <c r="AL9" s="17"/>
      <c r="AM9" s="17"/>
      <c r="AO9">
        <f t="shared" si="1"/>
        <v>5</v>
      </c>
      <c r="AP9" s="100">
        <f t="shared" si="5"/>
        <v>144</v>
      </c>
      <c r="AQ9" s="100"/>
      <c r="AR9" s="100">
        <f t="shared" si="2"/>
        <v>21.599999999999998</v>
      </c>
      <c r="AS9" s="100">
        <f t="shared" si="6"/>
        <v>144</v>
      </c>
      <c r="AT9">
        <f>IF(ISNUMBER(AO10),SUM(AQ9:AR9),SUM(AQ9:AS9))</f>
        <v>21.599999999999998</v>
      </c>
      <c r="AU9" s="101">
        <f t="shared" si="0"/>
        <v>7.2828074370809404E-2</v>
      </c>
      <c r="AV9">
        <f t="shared" si="4"/>
        <v>5.7062701923040117E-2</v>
      </c>
      <c r="AW9"/>
    </row>
    <row r="10" spans="1:50" ht="30.6" x14ac:dyDescent="0.3">
      <c r="A10" s="17"/>
      <c r="B10" s="294"/>
      <c r="C10" s="147" t="s">
        <v>3</v>
      </c>
      <c r="D10" s="148">
        <v>0.15</v>
      </c>
      <c r="E10" s="130"/>
      <c r="F10" s="158" t="s">
        <v>208</v>
      </c>
      <c r="G10" s="176">
        <v>2.4E-2</v>
      </c>
      <c r="H10" s="131"/>
      <c r="I10" s="157" t="s">
        <v>9</v>
      </c>
      <c r="J10" s="168">
        <v>0.66666666666666663</v>
      </c>
      <c r="K10" s="132"/>
      <c r="L10" s="6"/>
      <c r="M10" s="17"/>
      <c r="N10" s="149"/>
      <c r="O10" s="25"/>
      <c r="P10" s="150"/>
      <c r="Q10" s="116"/>
      <c r="R10" s="116"/>
      <c r="S10" s="116"/>
      <c r="T10" s="12"/>
      <c r="U10" s="17"/>
      <c r="V10" s="17"/>
      <c r="W10" s="17"/>
      <c r="X10" s="17"/>
      <c r="Y10" s="17"/>
      <c r="Z10" s="17"/>
      <c r="AA10" s="17"/>
      <c r="AB10" s="17"/>
      <c r="AC10" s="17"/>
      <c r="AD10" s="17"/>
      <c r="AE10" s="17"/>
      <c r="AF10" s="17"/>
      <c r="AG10" s="17"/>
      <c r="AH10" s="17"/>
      <c r="AI10" s="17"/>
      <c r="AJ10" s="17"/>
      <c r="AK10" s="17"/>
      <c r="AL10" s="17"/>
      <c r="AM10" s="17"/>
      <c r="AO10">
        <f t="shared" si="1"/>
        <v>6</v>
      </c>
      <c r="AP10" s="100">
        <f>IF(ISNUMBER(AO10),AS9,0)</f>
        <v>144</v>
      </c>
      <c r="AQ10" s="100"/>
      <c r="AR10" s="100">
        <f t="shared" si="2"/>
        <v>21.599999999999998</v>
      </c>
      <c r="AS10" s="100">
        <f t="shared" si="6"/>
        <v>144</v>
      </c>
      <c r="AT10">
        <f>IF(ISNUMBER(AO11),SUM(AQ10:AR10),SUM(AQ10:AS10))</f>
        <v>21.599999999999998</v>
      </c>
      <c r="AU10" s="101">
        <f t="shared" si="0"/>
        <v>7.2828074370809404E-2</v>
      </c>
      <c r="AV10">
        <f t="shared" si="4"/>
        <v>5.4345430402895356E-2</v>
      </c>
      <c r="AW10"/>
    </row>
    <row r="11" spans="1:50" ht="33" customHeight="1" x14ac:dyDescent="0.3">
      <c r="A11" s="17"/>
      <c r="B11" s="294"/>
      <c r="C11" s="169" t="s">
        <v>5</v>
      </c>
      <c r="D11" s="170">
        <v>0.5</v>
      </c>
      <c r="E11" s="3"/>
      <c r="F11" s="167" t="s">
        <v>220</v>
      </c>
      <c r="G11" s="171">
        <v>3</v>
      </c>
      <c r="H11" s="6"/>
      <c r="I11" s="196" t="s">
        <v>256</v>
      </c>
      <c r="J11" s="197">
        <v>1</v>
      </c>
      <c r="K11" s="66"/>
      <c r="L11" s="17"/>
      <c r="M11" s="17"/>
      <c r="N11" s="259" t="s">
        <v>211</v>
      </c>
      <c r="O11" s="59"/>
      <c r="P11" s="153" t="s">
        <v>205</v>
      </c>
      <c r="Q11" s="280" t="s">
        <v>206</v>
      </c>
      <c r="R11" s="280"/>
      <c r="S11" s="280" t="s">
        <v>207</v>
      </c>
      <c r="T11" s="281"/>
      <c r="U11" s="17"/>
      <c r="V11" s="17"/>
      <c r="W11" s="17"/>
      <c r="X11" s="17"/>
      <c r="Y11" s="17"/>
      <c r="Z11" s="17"/>
      <c r="AA11" s="17"/>
      <c r="AB11" s="17"/>
      <c r="AC11" s="17"/>
      <c r="AD11" s="17"/>
      <c r="AE11" s="17"/>
      <c r="AF11" s="17"/>
      <c r="AG11" s="17"/>
      <c r="AH11" s="17"/>
      <c r="AI11" s="17"/>
      <c r="AJ11" s="17"/>
      <c r="AK11" s="17"/>
      <c r="AL11" s="17"/>
      <c r="AM11" s="17"/>
      <c r="AO11">
        <f t="shared" si="1"/>
        <v>7</v>
      </c>
      <c r="AP11" s="100">
        <f>IF(ISNUMBER(AO11),AS10,0)</f>
        <v>144</v>
      </c>
      <c r="AQ11" s="100"/>
      <c r="AR11" s="100">
        <f t="shared" si="2"/>
        <v>21.599999999999998</v>
      </c>
      <c r="AS11" s="100">
        <f t="shared" si="6"/>
        <v>144</v>
      </c>
      <c r="AT11">
        <f>IF(ISNUMBER(AO12),SUM(AQ11:AR11),SUM(AQ11:AS11))</f>
        <v>21.599999999999998</v>
      </c>
      <c r="AU11" s="101">
        <f t="shared" si="0"/>
        <v>7.2828074370809404E-2</v>
      </c>
      <c r="AV11">
        <f t="shared" si="4"/>
        <v>5.1757552764662235E-2</v>
      </c>
      <c r="AW11"/>
    </row>
    <row r="12" spans="1:50" ht="10.8" customHeight="1" x14ac:dyDescent="0.3">
      <c r="A12" s="17"/>
      <c r="B12" s="18"/>
      <c r="C12" s="9"/>
      <c r="D12" s="8"/>
      <c r="E12" s="2"/>
      <c r="F12" s="64"/>
      <c r="G12" s="65"/>
      <c r="H12" s="60"/>
      <c r="I12" s="6"/>
      <c r="J12" s="8"/>
      <c r="K12" s="12"/>
      <c r="L12" s="6"/>
      <c r="M12" s="17"/>
      <c r="N12" s="259"/>
      <c r="O12" s="25" t="s">
        <v>53</v>
      </c>
      <c r="P12" s="152">
        <f>(1000/(J16/J8))*J15*J9*G9*G10*G7*J7*G8*G18*(1/G33)</f>
        <v>0.10190339083636507</v>
      </c>
      <c r="Q12" s="290">
        <f>(((1000/(J16/J8))*G14)/S33)*J7*J9</f>
        <v>1.8760889629947347E-2</v>
      </c>
      <c r="R12" s="290"/>
      <c r="S12" s="290">
        <f>P12+Q12</f>
        <v>0.12066428046631242</v>
      </c>
      <c r="T12" s="291"/>
      <c r="U12" s="17"/>
      <c r="V12" s="17"/>
      <c r="W12" s="17"/>
      <c r="X12" s="17"/>
      <c r="Y12" s="17"/>
      <c r="Z12" s="17"/>
      <c r="AA12" s="17"/>
      <c r="AB12" s="17"/>
      <c r="AC12" s="17"/>
      <c r="AD12" s="17"/>
      <c r="AE12" s="17"/>
      <c r="AF12" s="17"/>
      <c r="AG12" s="17"/>
      <c r="AH12" s="17"/>
      <c r="AI12" s="17"/>
      <c r="AJ12" s="17"/>
      <c r="AK12" s="17"/>
      <c r="AL12" s="17"/>
      <c r="AM12" s="17"/>
      <c r="AO12">
        <f t="shared" si="1"/>
        <v>8</v>
      </c>
      <c r="AP12" s="100">
        <f>IF(ISNUMBER(AO12),AS11,0)</f>
        <v>144</v>
      </c>
      <c r="AQ12" s="100"/>
      <c r="AR12" s="100">
        <f t="shared" si="2"/>
        <v>21.599999999999998</v>
      </c>
      <c r="AS12" s="100">
        <f t="shared" si="6"/>
        <v>144</v>
      </c>
      <c r="AT12">
        <f>IF(ISNUMBER(AO13),SUM(AQ12:AR12),SUM(AQ12:AS12))</f>
        <v>21.599999999999998</v>
      </c>
      <c r="AU12" s="101">
        <f t="shared" si="0"/>
        <v>7.2828074370809404E-2</v>
      </c>
      <c r="AV12">
        <f t="shared" si="4"/>
        <v>4.9292907394916423E-2</v>
      </c>
      <c r="AW12"/>
    </row>
    <row r="13" spans="1:50" ht="11.4" customHeight="1" x14ac:dyDescent="0.3">
      <c r="A13" s="17"/>
      <c r="B13" s="18"/>
      <c r="C13" s="9"/>
      <c r="D13" s="8"/>
      <c r="E13" s="2"/>
      <c r="F13" s="64"/>
      <c r="G13" s="65"/>
      <c r="H13" s="8"/>
      <c r="I13" s="6"/>
      <c r="J13" s="8"/>
      <c r="K13" s="12"/>
      <c r="L13" s="6"/>
      <c r="M13" s="17"/>
      <c r="N13" s="259"/>
      <c r="O13" s="25" t="s">
        <v>52</v>
      </c>
      <c r="P13" s="184">
        <f>(1000/(J17/J11))*J14*J10*G10*G7*G8*J18*G9*G18*(1/G33)</f>
        <v>8.419998193249377E-2</v>
      </c>
      <c r="Q13" s="292">
        <f>(((1000/(J17/J11))*G14)/S33)*J18*J10</f>
        <v>3.1003218929499241E-2</v>
      </c>
      <c r="R13" s="292"/>
      <c r="S13" s="290">
        <f>P13+Q13</f>
        <v>0.11520320086199301</v>
      </c>
      <c r="T13" s="291"/>
      <c r="U13" s="17"/>
      <c r="V13" s="17"/>
      <c r="W13" s="17"/>
      <c r="X13" s="17"/>
      <c r="Y13" s="17"/>
      <c r="Z13" s="17"/>
      <c r="AA13" s="17"/>
      <c r="AB13" s="17"/>
      <c r="AC13" s="17"/>
      <c r="AD13" s="17"/>
      <c r="AE13" s="17"/>
      <c r="AF13" s="17"/>
      <c r="AG13" s="17"/>
      <c r="AH13" s="17"/>
      <c r="AI13" s="17"/>
      <c r="AJ13" s="17"/>
      <c r="AK13" s="17"/>
      <c r="AL13" s="17"/>
      <c r="AM13" s="17"/>
      <c r="AO13">
        <f t="shared" si="1"/>
        <v>9</v>
      </c>
      <c r="AP13" s="100">
        <f>IF(ISNUMBER(AO13),AS12,0)</f>
        <v>144</v>
      </c>
      <c r="AQ13" s="100"/>
      <c r="AR13" s="100">
        <f t="shared" ref="AR13:AR24" si="7">$D$10*AP13</f>
        <v>21.599999999999998</v>
      </c>
      <c r="AS13" s="100">
        <f t="shared" si="6"/>
        <v>144</v>
      </c>
      <c r="AT13">
        <f t="shared" si="3"/>
        <v>21.599999999999998</v>
      </c>
      <c r="AU13" s="101">
        <f t="shared" si="0"/>
        <v>7.2828074370809404E-2</v>
      </c>
      <c r="AV13">
        <f t="shared" si="4"/>
        <v>4.694562609039659E-2</v>
      </c>
      <c r="AW13"/>
    </row>
    <row r="14" spans="1:50" ht="21" customHeight="1" x14ac:dyDescent="0.3">
      <c r="A14" s="17"/>
      <c r="B14" s="274" t="s">
        <v>173</v>
      </c>
      <c r="C14" s="275" t="s">
        <v>1</v>
      </c>
      <c r="D14" s="277">
        <v>20</v>
      </c>
      <c r="E14" s="3"/>
      <c r="F14" s="275" t="s">
        <v>2</v>
      </c>
      <c r="G14" s="277">
        <v>1.6816029685289403E-3</v>
      </c>
      <c r="H14" s="8"/>
      <c r="I14" s="172" t="s">
        <v>10</v>
      </c>
      <c r="J14" s="173">
        <v>0.5</v>
      </c>
      <c r="K14" s="12"/>
      <c r="L14" s="6"/>
      <c r="M14" s="17"/>
      <c r="N14" s="18"/>
      <c r="O14" s="6"/>
      <c r="P14" s="6"/>
      <c r="Q14" s="6"/>
      <c r="R14" s="6"/>
      <c r="S14" s="6"/>
      <c r="T14" s="12"/>
      <c r="U14" s="17"/>
      <c r="V14" s="17"/>
      <c r="W14" s="17"/>
      <c r="X14" s="17"/>
      <c r="Y14" s="17"/>
      <c r="Z14" s="17"/>
      <c r="AA14" s="17"/>
      <c r="AB14" s="17"/>
      <c r="AC14" s="17"/>
      <c r="AD14" s="17"/>
      <c r="AE14" s="17"/>
      <c r="AF14" s="17"/>
      <c r="AG14" s="17"/>
      <c r="AH14" s="17"/>
      <c r="AI14" s="17"/>
      <c r="AJ14" s="17"/>
      <c r="AK14" s="17"/>
      <c r="AL14" s="17"/>
      <c r="AM14" s="17"/>
      <c r="AO14">
        <f t="shared" ref="AO14:AO21" si="8">IF(AO13&lt;$D$14,AO13+1,"")</f>
        <v>10</v>
      </c>
      <c r="AP14" s="100">
        <f t="shared" si="5"/>
        <v>144</v>
      </c>
      <c r="AQ14" s="100"/>
      <c r="AR14" s="100">
        <f t="shared" si="7"/>
        <v>21.599999999999998</v>
      </c>
      <c r="AS14" s="100">
        <f t="shared" si="6"/>
        <v>144</v>
      </c>
      <c r="AT14">
        <f t="shared" si="3"/>
        <v>21.599999999999998</v>
      </c>
      <c r="AU14" s="101">
        <f t="shared" si="0"/>
        <v>7.2828074370809404E-2</v>
      </c>
      <c r="AV14">
        <f t="shared" si="4"/>
        <v>4.4710120086091987E-2</v>
      </c>
      <c r="AW14"/>
    </row>
    <row r="15" spans="1:50" ht="21" customHeight="1" x14ac:dyDescent="0.3">
      <c r="A15" s="17"/>
      <c r="B15" s="274"/>
      <c r="C15" s="275"/>
      <c r="D15" s="277"/>
      <c r="E15" s="3"/>
      <c r="F15" s="283"/>
      <c r="G15" s="289"/>
      <c r="H15" s="8"/>
      <c r="I15" s="160" t="s">
        <v>11</v>
      </c>
      <c r="J15" s="161">
        <v>1</v>
      </c>
      <c r="K15" s="12"/>
      <c r="L15" s="6"/>
      <c r="M15" s="17"/>
      <c r="N15" s="259" t="s">
        <v>212</v>
      </c>
      <c r="O15" s="153" t="s">
        <v>213</v>
      </c>
      <c r="P15" s="153" t="s">
        <v>40</v>
      </c>
      <c r="Q15" s="280" t="s">
        <v>41</v>
      </c>
      <c r="R15" s="280"/>
      <c r="S15" s="280" t="s">
        <v>39</v>
      </c>
      <c r="T15" s="281"/>
      <c r="U15" s="17"/>
      <c r="V15" s="17"/>
      <c r="W15" s="17"/>
      <c r="X15" s="17"/>
      <c r="Y15" s="17"/>
      <c r="Z15" s="17"/>
      <c r="AA15" s="17"/>
      <c r="AB15" s="17"/>
      <c r="AC15" s="17"/>
      <c r="AD15" s="17"/>
      <c r="AE15" s="17"/>
      <c r="AF15" s="17"/>
      <c r="AG15" s="17"/>
      <c r="AH15" s="17"/>
      <c r="AI15" s="17"/>
      <c r="AJ15" s="17"/>
      <c r="AK15" s="17"/>
      <c r="AL15" s="17"/>
      <c r="AM15" s="17"/>
      <c r="AO15">
        <f t="shared" si="8"/>
        <v>11</v>
      </c>
      <c r="AP15" s="100">
        <f t="shared" si="5"/>
        <v>144</v>
      </c>
      <c r="AQ15" s="100"/>
      <c r="AR15" s="100">
        <f t="shared" si="7"/>
        <v>21.599999999999998</v>
      </c>
      <c r="AS15" s="100">
        <f t="shared" si="6"/>
        <v>144</v>
      </c>
      <c r="AT15">
        <f>IF(ISNUMBER(AO16),SUM(AQ15:AR15),SUM(AQ15:AS15))</f>
        <v>21.599999999999998</v>
      </c>
      <c r="AU15" s="101">
        <f t="shared" si="0"/>
        <v>7.2828074370809404E-2</v>
      </c>
      <c r="AV15">
        <f t="shared" si="4"/>
        <v>4.2581066748659031E-2</v>
      </c>
      <c r="AW15"/>
    </row>
    <row r="16" spans="1:50" ht="21" thickBot="1" x14ac:dyDescent="0.35">
      <c r="A16" s="17"/>
      <c r="B16" s="274"/>
      <c r="C16" s="275"/>
      <c r="D16" s="277"/>
      <c r="E16" s="3"/>
      <c r="F16" s="282" t="s">
        <v>145</v>
      </c>
      <c r="G16" s="284">
        <v>40</v>
      </c>
      <c r="H16" s="8"/>
      <c r="I16" s="164" t="s">
        <v>30</v>
      </c>
      <c r="J16" s="162">
        <v>0.35</v>
      </c>
      <c r="K16" s="12"/>
      <c r="L16" s="6"/>
      <c r="M16" s="17"/>
      <c r="N16" s="279"/>
      <c r="O16" s="155">
        <f>AW5</f>
        <v>1.052354321950264</v>
      </c>
      <c r="P16" s="155">
        <f>AV4</f>
        <v>0.407887093456063</v>
      </c>
      <c r="Q16" s="286">
        <f>O16+P16</f>
        <v>1.460241415406327</v>
      </c>
      <c r="R16" s="286"/>
      <c r="S16" s="287">
        <f>Q16/(Alexander!N33/Alexander!O33)</f>
        <v>4.3553728327570661E-3</v>
      </c>
      <c r="T16" s="288"/>
      <c r="U16" s="17"/>
      <c r="V16" s="17"/>
      <c r="W16" s="17"/>
      <c r="X16" s="17"/>
      <c r="Y16" s="17"/>
      <c r="Z16" s="17"/>
      <c r="AA16" s="17"/>
      <c r="AB16" s="17"/>
      <c r="AC16" s="17"/>
      <c r="AD16" s="17"/>
      <c r="AE16" s="17"/>
      <c r="AF16" s="17"/>
      <c r="AG16" s="17"/>
      <c r="AH16" s="17"/>
      <c r="AI16" s="17"/>
      <c r="AJ16" s="17"/>
      <c r="AK16" s="17"/>
      <c r="AL16" s="17"/>
      <c r="AM16" s="17"/>
      <c r="AO16">
        <f t="shared" si="8"/>
        <v>12</v>
      </c>
      <c r="AP16" s="100">
        <f t="shared" si="5"/>
        <v>144</v>
      </c>
      <c r="AQ16" s="100"/>
      <c r="AR16" s="100">
        <f t="shared" si="7"/>
        <v>21.599999999999998</v>
      </c>
      <c r="AS16" s="100">
        <f t="shared" si="6"/>
        <v>144</v>
      </c>
      <c r="AT16">
        <f t="shared" ref="AT16:AT78" si="9">IF(ISNUMBER(AO17),SUM(AQ16:AR16),SUM(AQ16:AS16))</f>
        <v>21.599999999999998</v>
      </c>
      <c r="AU16" s="101">
        <f t="shared" si="0"/>
        <v>7.2828074370809404E-2</v>
      </c>
      <c r="AV16">
        <f t="shared" si="4"/>
        <v>4.0553396903484799E-2</v>
      </c>
      <c r="AW16"/>
    </row>
    <row r="17" spans="1:50" ht="21" thickBot="1" x14ac:dyDescent="0.35">
      <c r="A17" s="17"/>
      <c r="B17" s="274"/>
      <c r="C17" s="276"/>
      <c r="D17" s="278"/>
      <c r="E17" s="3"/>
      <c r="F17" s="283"/>
      <c r="G17" s="285"/>
      <c r="H17" s="6"/>
      <c r="I17" s="165" t="s">
        <v>7</v>
      </c>
      <c r="J17" s="163">
        <v>0.99</v>
      </c>
      <c r="K17" s="12"/>
      <c r="L17" s="6"/>
      <c r="M17" s="17"/>
      <c r="N17" s="6"/>
      <c r="O17" s="6"/>
      <c r="P17" s="6"/>
      <c r="Q17" s="6"/>
      <c r="R17" s="6"/>
      <c r="S17" s="6"/>
      <c r="T17" s="6"/>
      <c r="U17" s="17"/>
      <c r="V17" s="17"/>
      <c r="W17" s="17"/>
      <c r="X17" s="17"/>
      <c r="Y17" s="17"/>
      <c r="Z17" s="17"/>
      <c r="AA17" s="17"/>
      <c r="AB17" s="17"/>
      <c r="AC17" s="17"/>
      <c r="AD17" s="17"/>
      <c r="AE17" s="17"/>
      <c r="AF17" s="17"/>
      <c r="AG17" s="17"/>
      <c r="AH17" s="17"/>
      <c r="AI17" s="17"/>
      <c r="AJ17" s="17"/>
      <c r="AK17" s="17"/>
      <c r="AL17" s="17"/>
      <c r="AM17" s="17"/>
      <c r="AO17">
        <f>IF(AO16&lt;$D$14,AO16+1,"")</f>
        <v>13</v>
      </c>
      <c r="AP17" s="100">
        <f>IF(ISNUMBER(AO17),AS16,0)</f>
        <v>144</v>
      </c>
      <c r="AQ17" s="100"/>
      <c r="AR17" s="100">
        <f t="shared" si="7"/>
        <v>21.599999999999998</v>
      </c>
      <c r="AS17" s="100">
        <f t="shared" si="6"/>
        <v>144</v>
      </c>
      <c r="AT17">
        <f>IF(ISNUMBER(AO18),SUM(AQ17:AR17),SUM(AQ17:AS17))</f>
        <v>21.599999999999998</v>
      </c>
      <c r="AU17" s="101">
        <f t="shared" si="0"/>
        <v>7.2828074370809404E-2</v>
      </c>
      <c r="AV17">
        <f t="shared" si="4"/>
        <v>3.8622282765223614E-2</v>
      </c>
      <c r="AW17"/>
    </row>
    <row r="18" spans="1:50" ht="30.6" customHeight="1" x14ac:dyDescent="0.3">
      <c r="A18" s="17"/>
      <c r="B18" s="274"/>
      <c r="C18" s="6"/>
      <c r="D18" s="6"/>
      <c r="E18" s="3"/>
      <c r="F18" s="191" t="s">
        <v>15</v>
      </c>
      <c r="G18" s="183">
        <v>0.16600000000000001</v>
      </c>
      <c r="H18" s="6"/>
      <c r="I18" s="182" t="s">
        <v>154</v>
      </c>
      <c r="J18" s="181">
        <v>1</v>
      </c>
      <c r="K18" s="66"/>
      <c r="L18" s="6"/>
      <c r="M18" s="6"/>
      <c r="N18" s="254" t="s">
        <v>54</v>
      </c>
      <c r="O18" s="257" t="s">
        <v>166</v>
      </c>
      <c r="P18" s="258"/>
      <c r="Q18" s="112"/>
      <c r="R18" s="261" t="s">
        <v>42</v>
      </c>
      <c r="S18" s="261"/>
      <c r="T18" s="262"/>
      <c r="U18" s="17"/>
      <c r="V18" s="17"/>
      <c r="W18" s="17"/>
      <c r="X18" s="17"/>
      <c r="Y18" s="17"/>
      <c r="Z18" s="17"/>
      <c r="AA18" s="17"/>
      <c r="AB18" s="17"/>
      <c r="AC18" s="17"/>
      <c r="AD18" s="17"/>
      <c r="AE18" s="17"/>
      <c r="AF18" s="17"/>
      <c r="AG18" s="17"/>
      <c r="AH18" s="17"/>
      <c r="AI18" s="17"/>
      <c r="AJ18" s="17"/>
      <c r="AK18" s="17"/>
      <c r="AL18" s="17"/>
      <c r="AM18" s="17"/>
      <c r="AO18">
        <f>IF(AO17&lt;$D$14,AO17+1,"")</f>
        <v>14</v>
      </c>
      <c r="AP18" s="100">
        <f>IF(ISNUMBER(AO18),AS17,0)</f>
        <v>144</v>
      </c>
      <c r="AQ18" s="100"/>
      <c r="AR18" s="100">
        <f t="shared" si="7"/>
        <v>21.599999999999998</v>
      </c>
      <c r="AS18" s="100">
        <f t="shared" si="6"/>
        <v>144</v>
      </c>
      <c r="AT18">
        <f>IF(ISNUMBER(AO19),SUM(AQ18:AR18),SUM(AQ18:AS18))</f>
        <v>21.599999999999998</v>
      </c>
      <c r="AU18" s="101">
        <f t="shared" si="0"/>
        <v>7.2828074370809404E-2</v>
      </c>
      <c r="AV18">
        <f t="shared" si="4"/>
        <v>3.6783126443070115E-2</v>
      </c>
      <c r="AW18"/>
    </row>
    <row r="19" spans="1:50" ht="10.199999999999999" customHeight="1" thickBot="1" x14ac:dyDescent="0.35">
      <c r="A19" s="17"/>
      <c r="B19" s="177"/>
      <c r="C19" s="7"/>
      <c r="D19" s="7"/>
      <c r="E19" s="7"/>
      <c r="F19" s="178"/>
      <c r="G19" s="179"/>
      <c r="H19" s="7"/>
      <c r="I19" s="7"/>
      <c r="J19" s="7"/>
      <c r="K19" s="180"/>
      <c r="L19" s="6"/>
      <c r="M19" s="17"/>
      <c r="N19" s="255"/>
      <c r="O19" s="259"/>
      <c r="P19" s="260"/>
      <c r="Q19" s="113"/>
      <c r="R19" s="56" t="s">
        <v>43</v>
      </c>
      <c r="S19" s="56"/>
      <c r="T19" s="58">
        <f>(P33/Q33)*Q5</f>
        <v>31.062877130682509</v>
      </c>
      <c r="U19" s="17"/>
      <c r="V19" s="17"/>
      <c r="W19" s="17"/>
      <c r="X19" s="17"/>
      <c r="Y19" s="17"/>
      <c r="Z19" s="17"/>
      <c r="AA19" s="17"/>
      <c r="AB19" s="17"/>
      <c r="AC19" s="17"/>
      <c r="AD19" s="17"/>
      <c r="AE19" s="17"/>
      <c r="AF19" s="17"/>
      <c r="AG19" s="17"/>
      <c r="AH19" s="17"/>
      <c r="AI19" s="17"/>
      <c r="AJ19" s="17"/>
      <c r="AK19" s="17"/>
      <c r="AL19" s="17"/>
      <c r="AM19" s="17"/>
      <c r="AO19">
        <f>IF(AO18&lt;$D$14,AO18+1,"")</f>
        <v>15</v>
      </c>
      <c r="AP19" s="100">
        <f>IF(ISNUMBER(AO19),AS18,0)</f>
        <v>144</v>
      </c>
      <c r="AQ19" s="100"/>
      <c r="AR19" s="100">
        <f t="shared" si="7"/>
        <v>21.599999999999998</v>
      </c>
      <c r="AS19" s="100">
        <f t="shared" si="6"/>
        <v>144</v>
      </c>
      <c r="AT19">
        <f t="shared" si="9"/>
        <v>21.599999999999998</v>
      </c>
      <c r="AU19" s="101">
        <f t="shared" si="0"/>
        <v>7.2828074370809404E-2</v>
      </c>
      <c r="AV19">
        <f t="shared" si="4"/>
        <v>3.5031548993400101E-2</v>
      </c>
      <c r="AW19"/>
    </row>
    <row r="20" spans="1:50" ht="9.6" customHeight="1" thickBot="1" x14ac:dyDescent="0.35">
      <c r="A20" s="17"/>
      <c r="B20" s="17"/>
      <c r="C20" s="17"/>
      <c r="D20" s="17"/>
      <c r="E20" s="17"/>
      <c r="F20" s="17"/>
      <c r="G20" s="17"/>
      <c r="H20" s="17"/>
      <c r="I20" s="17"/>
      <c r="J20" s="17"/>
      <c r="K20" s="17"/>
      <c r="L20" s="17"/>
      <c r="M20" s="17"/>
      <c r="N20" s="255"/>
      <c r="O20" s="98" t="s">
        <v>51</v>
      </c>
      <c r="P20" s="57">
        <f>T20/T19</f>
        <v>1.5258627224445465</v>
      </c>
      <c r="Q20" s="114"/>
      <c r="R20" s="56" t="s">
        <v>44</v>
      </c>
      <c r="S20" s="56"/>
      <c r="T20" s="58">
        <f>Q8*P33</f>
        <v>47.397686265583651</v>
      </c>
      <c r="U20" s="17"/>
      <c r="V20" s="17"/>
      <c r="W20" s="17"/>
      <c r="X20" s="17"/>
      <c r="Y20" s="17"/>
      <c r="Z20" s="17"/>
      <c r="AA20" s="17"/>
      <c r="AB20" s="17"/>
      <c r="AC20" s="17"/>
      <c r="AD20" s="17"/>
      <c r="AE20" s="17"/>
      <c r="AF20" s="17"/>
      <c r="AG20" s="17"/>
      <c r="AH20" s="17"/>
      <c r="AI20" s="17"/>
      <c r="AJ20" s="17"/>
      <c r="AK20" s="17"/>
      <c r="AL20" s="17"/>
      <c r="AM20" s="17"/>
      <c r="AO20">
        <f t="shared" si="8"/>
        <v>16</v>
      </c>
      <c r="AP20" s="100">
        <f t="shared" si="5"/>
        <v>144</v>
      </c>
      <c r="AQ20" s="100"/>
      <c r="AR20" s="100">
        <f t="shared" si="7"/>
        <v>21.599999999999998</v>
      </c>
      <c r="AS20" s="100">
        <f t="shared" si="6"/>
        <v>144</v>
      </c>
      <c r="AT20">
        <f t="shared" si="9"/>
        <v>21.599999999999998</v>
      </c>
      <c r="AU20" s="101">
        <f t="shared" si="0"/>
        <v>7.2828074370809404E-2</v>
      </c>
      <c r="AV20">
        <f t="shared" si="4"/>
        <v>3.336337999371438E-2</v>
      </c>
      <c r="AW20"/>
    </row>
    <row r="21" spans="1:50" ht="10.199999999999999" customHeight="1" x14ac:dyDescent="0.3">
      <c r="A21" s="17"/>
      <c r="B21" s="17"/>
      <c r="C21" s="17"/>
      <c r="D21" s="17"/>
      <c r="E21" s="6"/>
      <c r="F21" s="263" t="s">
        <v>39</v>
      </c>
      <c r="G21" s="37" t="s">
        <v>38</v>
      </c>
      <c r="H21" s="38"/>
      <c r="I21" s="39">
        <f>Q8</f>
        <v>1.3937692608962824E-2</v>
      </c>
      <c r="J21" s="40"/>
      <c r="K21" s="41"/>
      <c r="L21" s="45"/>
      <c r="M21" s="6"/>
      <c r="N21" s="255"/>
      <c r="O21" s="98" t="s">
        <v>37</v>
      </c>
      <c r="P21" s="57">
        <f>T21/T19</f>
        <v>1.4467357296949532</v>
      </c>
      <c r="Q21" s="114"/>
      <c r="R21" s="56" t="s">
        <v>37</v>
      </c>
      <c r="S21" s="56"/>
      <c r="T21" s="58">
        <f>Q9*P33</f>
        <v>44.939774212082632</v>
      </c>
      <c r="U21" s="17"/>
      <c r="V21" s="17"/>
      <c r="W21" s="17"/>
      <c r="X21" s="17"/>
      <c r="Y21" s="17"/>
      <c r="Z21" s="17"/>
      <c r="AA21" s="17"/>
      <c r="AB21" s="17"/>
      <c r="AC21" s="17"/>
      <c r="AD21" s="17"/>
      <c r="AE21" s="17"/>
      <c r="AF21" s="17"/>
      <c r="AG21" s="17"/>
      <c r="AH21" s="17"/>
      <c r="AI21" s="17"/>
      <c r="AJ21" s="17"/>
      <c r="AK21" s="17"/>
      <c r="AL21" s="17"/>
      <c r="AM21" s="17"/>
      <c r="AO21">
        <f t="shared" si="8"/>
        <v>17</v>
      </c>
      <c r="AP21" s="100">
        <f t="shared" si="5"/>
        <v>144</v>
      </c>
      <c r="AQ21" s="100"/>
      <c r="AR21" s="100">
        <f t="shared" si="7"/>
        <v>21.599999999999998</v>
      </c>
      <c r="AS21" s="100">
        <f t="shared" si="6"/>
        <v>144</v>
      </c>
      <c r="AT21">
        <f t="shared" si="9"/>
        <v>21.599999999999998</v>
      </c>
      <c r="AU21" s="101">
        <f t="shared" si="0"/>
        <v>7.2828074370809404E-2</v>
      </c>
      <c r="AV21">
        <f t="shared" si="4"/>
        <v>3.1774647613061313E-2</v>
      </c>
      <c r="AW21"/>
    </row>
    <row r="22" spans="1:50" ht="12" customHeight="1" thickBot="1" x14ac:dyDescent="0.35">
      <c r="A22" s="17"/>
      <c r="B22" s="17"/>
      <c r="C22" s="17"/>
      <c r="D22" s="17"/>
      <c r="E22" s="6"/>
      <c r="F22" s="244"/>
      <c r="G22" s="42" t="s">
        <v>37</v>
      </c>
      <c r="H22" s="43"/>
      <c r="I22" s="44">
        <f>Q9</f>
        <v>1.3214922673113933E-2</v>
      </c>
      <c r="J22" s="45"/>
      <c r="K22" s="46"/>
      <c r="L22" s="45"/>
      <c r="M22" s="6"/>
      <c r="N22" s="255"/>
      <c r="O22" s="99"/>
      <c r="P22" s="26"/>
      <c r="Q22" s="26"/>
      <c r="R22" s="56" t="s">
        <v>14</v>
      </c>
      <c r="S22" s="56"/>
      <c r="T22" s="58">
        <f>S16*P33</f>
        <v>14.811246085590607</v>
      </c>
      <c r="U22" s="17"/>
      <c r="V22" s="97"/>
      <c r="W22" s="17"/>
      <c r="X22" s="17"/>
      <c r="Y22" s="17"/>
      <c r="Z22" s="17"/>
      <c r="AA22" s="17"/>
      <c r="AB22" s="17"/>
      <c r="AC22" s="17"/>
      <c r="AD22" s="17"/>
      <c r="AE22" s="17"/>
      <c r="AF22" s="17"/>
      <c r="AG22" s="17"/>
      <c r="AH22" s="17"/>
      <c r="AI22" s="17"/>
      <c r="AJ22" s="17"/>
      <c r="AK22" s="17"/>
      <c r="AL22" s="17"/>
      <c r="AM22" s="17"/>
      <c r="AO22">
        <f t="shared" ref="AO22:AO85" si="10">IF(AO21&lt;$D$14,AO21+1,"")</f>
        <v>18</v>
      </c>
      <c r="AP22" s="100">
        <f t="shared" si="5"/>
        <v>144</v>
      </c>
      <c r="AQ22" s="100"/>
      <c r="AR22" s="100">
        <f t="shared" si="7"/>
        <v>21.599999999999998</v>
      </c>
      <c r="AS22" s="100">
        <f t="shared" si="6"/>
        <v>144</v>
      </c>
      <c r="AT22">
        <f t="shared" si="9"/>
        <v>21.599999999999998</v>
      </c>
      <c r="AU22" s="101">
        <f t="shared" si="0"/>
        <v>7.2828074370809404E-2</v>
      </c>
      <c r="AV22">
        <f t="shared" si="4"/>
        <v>3.026156915529649E-2</v>
      </c>
      <c r="AW22"/>
    </row>
    <row r="23" spans="1:50" ht="10.8" customHeight="1" x14ac:dyDescent="0.3">
      <c r="A23" s="17"/>
      <c r="B23" s="264" t="s">
        <v>56</v>
      </c>
      <c r="C23" s="265"/>
      <c r="D23" s="265"/>
      <c r="E23" s="265"/>
      <c r="F23" s="244"/>
      <c r="G23" s="42" t="s">
        <v>14</v>
      </c>
      <c r="H23" s="43"/>
      <c r="I23" s="44">
        <f>Alexander!S16</f>
        <v>4.3553728327570661E-3</v>
      </c>
      <c r="J23" s="45"/>
      <c r="K23" s="46"/>
      <c r="L23" s="45"/>
      <c r="M23" s="6"/>
      <c r="N23" s="255"/>
      <c r="O23" s="18"/>
      <c r="P23" s="6"/>
      <c r="Q23" s="6"/>
      <c r="R23" s="6"/>
      <c r="S23" s="6"/>
      <c r="T23" s="12"/>
      <c r="U23" s="17"/>
      <c r="V23" s="97"/>
      <c r="W23" s="17"/>
      <c r="X23" s="17"/>
      <c r="Y23" s="17"/>
      <c r="Z23" s="17"/>
      <c r="AA23" s="17"/>
      <c r="AB23" s="17"/>
      <c r="AC23" s="17"/>
      <c r="AD23" s="17"/>
      <c r="AE23" s="17"/>
      <c r="AF23" s="17"/>
      <c r="AG23" s="17"/>
      <c r="AH23" s="17"/>
      <c r="AI23" s="17"/>
      <c r="AJ23" s="17"/>
      <c r="AK23" s="17"/>
      <c r="AL23" s="17"/>
      <c r="AM23" s="17"/>
      <c r="AO23">
        <f t="shared" si="10"/>
        <v>19</v>
      </c>
      <c r="AP23" s="100">
        <f t="shared" si="5"/>
        <v>144</v>
      </c>
      <c r="AQ23" s="100"/>
      <c r="AR23" s="100">
        <f t="shared" si="7"/>
        <v>21.599999999999998</v>
      </c>
      <c r="AS23" s="100">
        <f t="shared" si="6"/>
        <v>144</v>
      </c>
      <c r="AT23">
        <f t="shared" si="9"/>
        <v>21.599999999999998</v>
      </c>
      <c r="AU23" s="101">
        <f t="shared" si="0"/>
        <v>7.2828074370809404E-2</v>
      </c>
      <c r="AV23">
        <f t="shared" si="4"/>
        <v>2.8820542052663323E-2</v>
      </c>
      <c r="AW23"/>
    </row>
    <row r="24" spans="1:50" ht="12.45" customHeight="1" x14ac:dyDescent="0.3">
      <c r="A24" s="17"/>
      <c r="B24" s="266"/>
      <c r="C24" s="267"/>
      <c r="D24" s="267"/>
      <c r="E24" s="267"/>
      <c r="F24" s="47" t="s">
        <v>60</v>
      </c>
      <c r="G24" s="48"/>
      <c r="H24" s="48"/>
      <c r="I24" s="49">
        <f>Alexander!S16*J33</f>
        <v>1.2452882003419004</v>
      </c>
      <c r="J24" s="45"/>
      <c r="K24" s="46"/>
      <c r="L24" s="45"/>
      <c r="M24" s="6"/>
      <c r="N24" s="255"/>
      <c r="O24" s="18"/>
      <c r="P24" s="6"/>
      <c r="Q24" s="6"/>
      <c r="R24" s="6"/>
      <c r="S24" s="6"/>
      <c r="T24" s="12"/>
      <c r="U24" s="17"/>
      <c r="V24" s="6"/>
      <c r="W24" s="17"/>
      <c r="X24" s="17"/>
      <c r="Y24" s="17"/>
      <c r="Z24" s="17"/>
      <c r="AA24" s="17"/>
      <c r="AB24" s="17"/>
      <c r="AC24" s="17"/>
      <c r="AD24" s="17"/>
      <c r="AE24" s="17"/>
      <c r="AF24" s="17"/>
      <c r="AG24" s="17"/>
      <c r="AH24" s="17"/>
      <c r="AI24" s="17"/>
      <c r="AJ24" s="17"/>
      <c r="AK24" s="17"/>
      <c r="AL24" s="17"/>
      <c r="AM24" s="17"/>
      <c r="AO24">
        <f t="shared" si="10"/>
        <v>20</v>
      </c>
      <c r="AP24" s="100">
        <f t="shared" si="5"/>
        <v>144</v>
      </c>
      <c r="AQ24" s="100"/>
      <c r="AR24" s="100">
        <f t="shared" si="7"/>
        <v>21.599999999999998</v>
      </c>
      <c r="AS24" s="100">
        <f t="shared" si="6"/>
        <v>144</v>
      </c>
      <c r="AT24">
        <f>IF(ISNUMBER(AO25),SUM(AQ24:AR24),SUM(AQ24:AS24))</f>
        <v>165.6</v>
      </c>
      <c r="AU24" s="101">
        <f t="shared" si="0"/>
        <v>0.4569076172533304</v>
      </c>
      <c r="AV24">
        <f t="shared" si="4"/>
        <v>0.17220367558734259</v>
      </c>
      <c r="AW24"/>
    </row>
    <row r="25" spans="1:50" ht="5.55" customHeight="1" x14ac:dyDescent="0.3">
      <c r="A25" s="17"/>
      <c r="B25" s="266"/>
      <c r="C25" s="267"/>
      <c r="D25" s="267"/>
      <c r="E25" s="267"/>
      <c r="F25" s="50"/>
      <c r="G25" s="45"/>
      <c r="H25" s="45"/>
      <c r="I25" s="51"/>
      <c r="J25" s="45"/>
      <c r="K25" s="46"/>
      <c r="L25" s="45"/>
      <c r="M25" s="6"/>
      <c r="N25" s="255"/>
      <c r="O25" s="18"/>
      <c r="P25" s="6"/>
      <c r="Q25" s="6"/>
      <c r="R25" s="6"/>
      <c r="S25" s="6"/>
      <c r="T25" s="12"/>
      <c r="U25" s="6"/>
      <c r="V25" s="6"/>
      <c r="W25" s="17"/>
      <c r="X25" s="17"/>
      <c r="Y25" s="17"/>
      <c r="Z25" s="17"/>
      <c r="AA25" s="17"/>
      <c r="AB25" s="17"/>
      <c r="AC25" s="17"/>
      <c r="AD25" s="17"/>
      <c r="AE25" s="17"/>
      <c r="AF25" s="17"/>
      <c r="AG25" s="17"/>
      <c r="AH25" s="17"/>
      <c r="AI25" s="17"/>
      <c r="AJ25" s="17"/>
      <c r="AK25" s="17"/>
      <c r="AL25" s="17"/>
      <c r="AM25" s="17"/>
      <c r="AO25" t="str">
        <f>IF(AO24&lt;$D$14,AO24+1,"")</f>
        <v/>
      </c>
      <c r="AP25" s="100">
        <f>IF(ISNUMBER(AO25),AS24,0)</f>
        <v>0</v>
      </c>
      <c r="AQ25" s="100"/>
      <c r="AR25" s="100">
        <f t="shared" ref="AR25:AR56" si="11">$D$10*AP25</f>
        <v>0</v>
      </c>
      <c r="AS25" s="100">
        <f t="shared" si="6"/>
        <v>0</v>
      </c>
      <c r="AT25">
        <f t="shared" si="9"/>
        <v>0</v>
      </c>
      <c r="AU25" s="101">
        <f t="shared" ref="AU25:AU68" si="12">LN(AT25+$J$33)-LN($J$33)</f>
        <v>0</v>
      </c>
      <c r="AV25">
        <f t="shared" si="4"/>
        <v>0</v>
      </c>
      <c r="AW25"/>
    </row>
    <row r="26" spans="1:50" ht="12" customHeight="1" thickBot="1" x14ac:dyDescent="0.35">
      <c r="A26" s="17"/>
      <c r="B26" s="268"/>
      <c r="C26" s="269"/>
      <c r="D26" s="269"/>
      <c r="E26" s="269"/>
      <c r="F26" s="52" t="s">
        <v>48</v>
      </c>
      <c r="G26" s="53">
        <f>I21/I23</f>
        <v>3.2001146960683724</v>
      </c>
      <c r="H26" s="54" t="s">
        <v>49</v>
      </c>
      <c r="I26" s="48"/>
      <c r="J26" s="48"/>
      <c r="K26" s="55"/>
      <c r="L26" s="45"/>
      <c r="M26" s="6"/>
      <c r="N26" s="255"/>
      <c r="O26" s="270" t="s">
        <v>46</v>
      </c>
      <c r="P26" s="271"/>
      <c r="Q26" s="271"/>
      <c r="R26" s="271"/>
      <c r="S26" s="271"/>
      <c r="T26" s="117">
        <f>T20-T19</f>
        <v>16.334809134901143</v>
      </c>
      <c r="U26" s="17"/>
      <c r="V26" s="17"/>
      <c r="W26" s="17"/>
      <c r="X26" s="17"/>
      <c r="Y26" s="17"/>
      <c r="Z26" s="17"/>
      <c r="AA26" s="17"/>
      <c r="AB26" s="17"/>
      <c r="AC26" s="17"/>
      <c r="AD26" s="17"/>
      <c r="AE26" s="17"/>
      <c r="AF26" s="17"/>
      <c r="AG26" s="17"/>
      <c r="AH26" s="17"/>
      <c r="AI26" s="17"/>
      <c r="AJ26" s="17"/>
      <c r="AK26" s="17"/>
      <c r="AL26" s="17"/>
      <c r="AM26" s="17"/>
      <c r="AO26" t="str">
        <f t="shared" si="10"/>
        <v/>
      </c>
      <c r="AP26" s="100">
        <f t="shared" si="5"/>
        <v>0</v>
      </c>
      <c r="AQ26" s="100"/>
      <c r="AR26" s="100">
        <f t="shared" si="11"/>
        <v>0</v>
      </c>
      <c r="AS26" s="100">
        <f t="shared" si="6"/>
        <v>0</v>
      </c>
      <c r="AT26">
        <f t="shared" si="9"/>
        <v>0</v>
      </c>
      <c r="AU26" s="101">
        <f t="shared" si="12"/>
        <v>0</v>
      </c>
      <c r="AV26">
        <f t="shared" si="4"/>
        <v>0</v>
      </c>
      <c r="AW26"/>
    </row>
    <row r="27" spans="1:50" ht="12.6" customHeight="1" thickBot="1" x14ac:dyDescent="0.35">
      <c r="A27" s="17"/>
      <c r="B27" s="17"/>
      <c r="C27" s="17"/>
      <c r="D27" s="17"/>
      <c r="E27" s="6"/>
      <c r="F27" s="52" t="s">
        <v>50</v>
      </c>
      <c r="G27" s="53">
        <f>I22/I23</f>
        <v>3.034165657122065</v>
      </c>
      <c r="H27" s="54" t="s">
        <v>49</v>
      </c>
      <c r="I27" s="48"/>
      <c r="J27" s="48"/>
      <c r="K27" s="55"/>
      <c r="L27" s="45"/>
      <c r="M27" s="6"/>
      <c r="N27" s="256"/>
      <c r="O27" s="272" t="s">
        <v>45</v>
      </c>
      <c r="P27" s="273"/>
      <c r="Q27" s="273"/>
      <c r="R27" s="273"/>
      <c r="S27" s="273"/>
      <c r="T27" s="118">
        <f>T21-T19</f>
        <v>13.876897081400124</v>
      </c>
      <c r="U27" s="17"/>
      <c r="V27" s="17"/>
      <c r="W27" s="17"/>
      <c r="X27" s="17"/>
      <c r="Y27" s="17"/>
      <c r="Z27" s="17"/>
      <c r="AA27" s="17"/>
      <c r="AB27" s="17"/>
      <c r="AC27" s="17"/>
      <c r="AD27" s="17"/>
      <c r="AE27" s="17"/>
      <c r="AF27" s="17"/>
      <c r="AG27" s="17"/>
      <c r="AH27" s="17"/>
      <c r="AI27" s="17"/>
      <c r="AJ27" s="17"/>
      <c r="AK27" s="17"/>
      <c r="AL27" s="17"/>
      <c r="AM27" s="17"/>
      <c r="AO27" t="str">
        <f t="shared" si="10"/>
        <v/>
      </c>
      <c r="AP27" s="100">
        <f t="shared" si="5"/>
        <v>0</v>
      </c>
      <c r="AQ27" s="100"/>
      <c r="AR27" s="100">
        <f t="shared" si="11"/>
        <v>0</v>
      </c>
      <c r="AS27" s="100">
        <f t="shared" si="6"/>
        <v>0</v>
      </c>
      <c r="AT27">
        <f t="shared" si="9"/>
        <v>0</v>
      </c>
      <c r="AU27" s="101">
        <f t="shared" si="12"/>
        <v>0</v>
      </c>
      <c r="AV27">
        <f t="shared" si="4"/>
        <v>0</v>
      </c>
      <c r="AW27" s="138"/>
      <c r="AX27" s="17"/>
    </row>
    <row r="28" spans="1:50" s="17" customFormat="1" ht="7.2" customHeight="1" x14ac:dyDescent="0.3">
      <c r="E28" s="6"/>
      <c r="F28" s="141"/>
      <c r="G28" s="134"/>
      <c r="H28" s="135"/>
      <c r="I28" s="45"/>
      <c r="J28" s="45"/>
      <c r="K28" s="46"/>
      <c r="L28" s="45"/>
      <c r="M28" s="6"/>
      <c r="N28" s="133"/>
      <c r="O28" s="136"/>
      <c r="P28" s="136"/>
      <c r="Q28" s="136"/>
      <c r="R28" s="136"/>
      <c r="S28" s="136"/>
      <c r="T28" s="137"/>
      <c r="AO28" t="str">
        <f t="shared" si="10"/>
        <v/>
      </c>
      <c r="AP28" s="100">
        <f t="shared" si="5"/>
        <v>0</v>
      </c>
      <c r="AQ28" s="100"/>
      <c r="AR28" s="100">
        <f t="shared" si="11"/>
        <v>0</v>
      </c>
      <c r="AS28" s="100">
        <f t="shared" si="6"/>
        <v>0</v>
      </c>
      <c r="AT28">
        <f t="shared" si="9"/>
        <v>0</v>
      </c>
      <c r="AU28" s="101">
        <f t="shared" si="12"/>
        <v>0</v>
      </c>
      <c r="AV28">
        <f t="shared" si="4"/>
        <v>0</v>
      </c>
      <c r="AW28"/>
      <c r="AX28" s="1"/>
    </row>
    <row r="29" spans="1:50" ht="13.8" customHeight="1" x14ac:dyDescent="0.3">
      <c r="A29" s="17"/>
      <c r="B29" s="17"/>
      <c r="C29" s="17"/>
      <c r="D29" s="17"/>
      <c r="E29" s="6"/>
      <c r="F29" s="244" t="s">
        <v>218</v>
      </c>
      <c r="G29" s="42" t="s">
        <v>38</v>
      </c>
      <c r="H29" s="43"/>
      <c r="I29" s="49">
        <f>1000/S12</f>
        <v>8287.4567033048716</v>
      </c>
      <c r="J29" s="45"/>
      <c r="K29" s="46"/>
      <c r="L29" s="45"/>
      <c r="M29" s="6"/>
      <c r="N29" s="133"/>
      <c r="O29" s="136"/>
      <c r="P29" s="136"/>
      <c r="Q29" s="136"/>
      <c r="R29" s="136"/>
      <c r="S29" s="136"/>
      <c r="T29" s="137"/>
      <c r="U29" s="17"/>
      <c r="V29" s="17"/>
      <c r="W29" s="17"/>
      <c r="X29" s="17"/>
      <c r="Y29" s="17"/>
      <c r="Z29" s="17"/>
      <c r="AA29" s="17"/>
      <c r="AB29" s="17"/>
      <c r="AC29" s="17"/>
      <c r="AD29" s="17"/>
      <c r="AE29" s="17"/>
      <c r="AF29" s="17"/>
      <c r="AG29" s="17"/>
      <c r="AH29" s="17"/>
      <c r="AI29" s="17"/>
      <c r="AJ29" s="17"/>
      <c r="AK29" s="17"/>
      <c r="AL29" s="17"/>
      <c r="AM29" s="17"/>
      <c r="AO29" t="str">
        <f t="shared" si="10"/>
        <v/>
      </c>
      <c r="AP29" s="100">
        <f t="shared" si="5"/>
        <v>0</v>
      </c>
      <c r="AQ29" s="100"/>
      <c r="AR29" s="100">
        <f t="shared" si="11"/>
        <v>0</v>
      </c>
      <c r="AS29" s="100">
        <f t="shared" si="6"/>
        <v>0</v>
      </c>
      <c r="AT29">
        <f t="shared" si="9"/>
        <v>0</v>
      </c>
      <c r="AU29" s="101">
        <f t="shared" si="12"/>
        <v>0</v>
      </c>
      <c r="AV29">
        <f t="shared" si="4"/>
        <v>0</v>
      </c>
      <c r="AW29"/>
    </row>
    <row r="30" spans="1:50" ht="13.2" customHeight="1" thickBot="1" x14ac:dyDescent="0.35">
      <c r="A30" s="17"/>
      <c r="B30" s="17"/>
      <c r="C30" s="17"/>
      <c r="D30" s="17"/>
      <c r="E30" s="6"/>
      <c r="F30" s="245"/>
      <c r="G30" s="142" t="s">
        <v>37</v>
      </c>
      <c r="H30" s="143"/>
      <c r="I30" s="146">
        <f>1000/S13</f>
        <v>8680.3143707607924</v>
      </c>
      <c r="J30" s="144"/>
      <c r="K30" s="145"/>
      <c r="L30" s="45"/>
      <c r="M30" s="6"/>
      <c r="N30" s="133"/>
      <c r="O30" s="136"/>
      <c r="P30" s="136"/>
      <c r="Q30" s="136"/>
      <c r="R30" s="136"/>
      <c r="S30" s="136"/>
      <c r="T30" s="137"/>
      <c r="U30" s="17"/>
      <c r="V30" s="17"/>
      <c r="W30" s="17"/>
      <c r="X30" s="17"/>
      <c r="Y30" s="17"/>
      <c r="Z30" s="17"/>
      <c r="AA30" s="17"/>
      <c r="AB30" s="17"/>
      <c r="AC30" s="17"/>
      <c r="AD30" s="17"/>
      <c r="AE30" s="17"/>
      <c r="AF30" s="17"/>
      <c r="AG30" s="17"/>
      <c r="AH30" s="17"/>
      <c r="AI30" s="17"/>
      <c r="AJ30" s="17"/>
      <c r="AK30" s="17"/>
      <c r="AL30" s="17"/>
      <c r="AM30" s="17"/>
      <c r="AO30" t="str">
        <f t="shared" si="10"/>
        <v/>
      </c>
      <c r="AP30" s="100">
        <f t="shared" si="5"/>
        <v>0</v>
      </c>
      <c r="AQ30" s="100"/>
      <c r="AR30" s="100">
        <f t="shared" si="11"/>
        <v>0</v>
      </c>
      <c r="AS30" s="100">
        <f t="shared" si="6"/>
        <v>0</v>
      </c>
      <c r="AT30">
        <f t="shared" si="9"/>
        <v>0</v>
      </c>
      <c r="AU30" s="101">
        <f t="shared" si="12"/>
        <v>0</v>
      </c>
      <c r="AV30">
        <f t="shared" si="4"/>
        <v>0</v>
      </c>
      <c r="AW30"/>
    </row>
    <row r="31" spans="1:50" ht="6.45" customHeight="1" thickBot="1" x14ac:dyDescent="0.35">
      <c r="A31" s="17"/>
      <c r="B31" s="17"/>
      <c r="C31" s="17"/>
      <c r="D31" s="17"/>
      <c r="E31" s="17"/>
      <c r="F31" s="140"/>
      <c r="G31" s="139"/>
      <c r="H31" s="45"/>
      <c r="I31" s="17"/>
      <c r="J31" s="17"/>
      <c r="K31" s="17"/>
      <c r="L31" s="17"/>
      <c r="M31" s="17"/>
      <c r="N31" s="17"/>
      <c r="O31" s="6"/>
      <c r="P31" s="6"/>
      <c r="Q31" s="6"/>
      <c r="R31" s="17"/>
      <c r="S31" s="17"/>
      <c r="T31" s="17"/>
      <c r="U31" s="17"/>
      <c r="V31" s="17"/>
      <c r="W31" s="17"/>
      <c r="X31" s="17"/>
      <c r="Y31" s="17"/>
      <c r="Z31" s="17"/>
      <c r="AA31" s="17"/>
      <c r="AB31" s="17"/>
      <c r="AC31" s="17"/>
      <c r="AD31" s="17"/>
      <c r="AE31" s="17"/>
      <c r="AF31" s="17"/>
      <c r="AG31" s="17"/>
      <c r="AH31" s="17"/>
      <c r="AI31" s="17"/>
      <c r="AJ31" s="17"/>
      <c r="AK31" s="17"/>
      <c r="AL31" s="17"/>
      <c r="AM31" s="17"/>
      <c r="AO31" t="str">
        <f t="shared" si="10"/>
        <v/>
      </c>
      <c r="AP31" s="100">
        <f t="shared" si="5"/>
        <v>0</v>
      </c>
      <c r="AQ31" s="100"/>
      <c r="AR31" s="100">
        <f t="shared" si="11"/>
        <v>0</v>
      </c>
      <c r="AS31" s="100">
        <f t="shared" si="6"/>
        <v>0</v>
      </c>
      <c r="AT31">
        <f t="shared" si="9"/>
        <v>0</v>
      </c>
      <c r="AU31" s="101">
        <f t="shared" si="12"/>
        <v>0</v>
      </c>
      <c r="AV31">
        <f t="shared" si="4"/>
        <v>0</v>
      </c>
    </row>
    <row r="32" spans="1:50" ht="51" customHeight="1" x14ac:dyDescent="0.3">
      <c r="A32" s="17"/>
      <c r="B32" s="246" t="s">
        <v>31</v>
      </c>
      <c r="C32" s="19"/>
      <c r="D32" s="231" t="s">
        <v>26</v>
      </c>
      <c r="E32" s="232"/>
      <c r="F32" s="243"/>
      <c r="G32" s="21" t="s">
        <v>16</v>
      </c>
      <c r="H32" s="249" t="s">
        <v>29</v>
      </c>
      <c r="I32" s="250"/>
      <c r="J32" s="231" t="s">
        <v>28</v>
      </c>
      <c r="K32" s="243"/>
      <c r="L32" s="231" t="s">
        <v>17</v>
      </c>
      <c r="M32" s="243"/>
      <c r="N32" s="166" t="s">
        <v>18</v>
      </c>
      <c r="O32" s="21" t="s">
        <v>19</v>
      </c>
      <c r="P32" s="120" t="s">
        <v>210</v>
      </c>
      <c r="Q32" s="231" t="s">
        <v>27</v>
      </c>
      <c r="R32" s="232"/>
      <c r="S32" s="129" t="s">
        <v>204</v>
      </c>
      <c r="T32" s="17"/>
      <c r="U32" s="17"/>
      <c r="V32" s="17"/>
      <c r="W32" s="17"/>
      <c r="X32" s="17"/>
      <c r="Y32" s="17"/>
      <c r="Z32" s="17"/>
      <c r="AA32" s="17"/>
      <c r="AB32" s="17"/>
      <c r="AC32" s="17"/>
      <c r="AD32" s="17"/>
      <c r="AE32" s="17"/>
      <c r="AF32" s="17"/>
      <c r="AG32" s="17"/>
      <c r="AH32" s="17"/>
      <c r="AI32" s="17"/>
      <c r="AJ32" s="17"/>
      <c r="AN32"/>
      <c r="AO32" t="str">
        <f t="shared" si="10"/>
        <v/>
      </c>
      <c r="AP32" s="100">
        <f t="shared" si="5"/>
        <v>0</v>
      </c>
      <c r="AQ32" s="100"/>
      <c r="AR32" s="100">
        <f t="shared" si="11"/>
        <v>0</v>
      </c>
      <c r="AS32" s="100">
        <f t="shared" si="6"/>
        <v>0</v>
      </c>
      <c r="AT32">
        <f t="shared" si="9"/>
        <v>0</v>
      </c>
      <c r="AU32" s="101">
        <f t="shared" si="12"/>
        <v>0</v>
      </c>
      <c r="AV32">
        <f t="shared" si="4"/>
        <v>0</v>
      </c>
    </row>
    <row r="33" spans="1:49" ht="14.55" customHeight="1" x14ac:dyDescent="0.3">
      <c r="A33" s="17"/>
      <c r="B33" s="247"/>
      <c r="C33" s="22" t="s">
        <v>20</v>
      </c>
      <c r="D33" s="233">
        <v>0.253</v>
      </c>
      <c r="E33" s="234"/>
      <c r="F33" s="235"/>
      <c r="G33" s="32">
        <v>2.41</v>
      </c>
      <c r="H33" s="236">
        <v>4.7</v>
      </c>
      <c r="I33" s="237"/>
      <c r="J33" s="238">
        <v>285.92</v>
      </c>
      <c r="K33" s="239"/>
      <c r="L33" s="240">
        <v>1000</v>
      </c>
      <c r="M33" s="241"/>
      <c r="N33" s="119">
        <v>288</v>
      </c>
      <c r="O33" s="31">
        <v>0.85899999999999999</v>
      </c>
      <c r="P33" s="121">
        <v>3400.6838574631729</v>
      </c>
      <c r="Q33" s="242">
        <v>3.1922197217690758</v>
      </c>
      <c r="R33" s="239"/>
      <c r="S33" s="156">
        <f>AVERAGE(36.46,36.59)</f>
        <v>36.525000000000006</v>
      </c>
      <c r="T33" s="17"/>
      <c r="U33" s="17"/>
      <c r="V33" s="17"/>
      <c r="W33" s="17"/>
      <c r="X33" s="17"/>
      <c r="Y33" s="17"/>
      <c r="Z33" s="17"/>
      <c r="AA33" s="17"/>
      <c r="AB33" s="17"/>
      <c r="AC33" s="17"/>
      <c r="AD33" s="17"/>
      <c r="AE33" s="17"/>
      <c r="AF33" s="17"/>
      <c r="AG33" s="17"/>
      <c r="AH33" s="17"/>
      <c r="AI33" s="17"/>
      <c r="AJ33" s="17"/>
      <c r="AN33"/>
      <c r="AO33" t="str">
        <f t="shared" si="10"/>
        <v/>
      </c>
      <c r="AP33" s="100">
        <f t="shared" si="5"/>
        <v>0</v>
      </c>
      <c r="AQ33" s="100"/>
      <c r="AR33" s="100">
        <f t="shared" si="11"/>
        <v>0</v>
      </c>
      <c r="AS33" s="100">
        <f t="shared" si="6"/>
        <v>0</v>
      </c>
      <c r="AT33">
        <f t="shared" si="9"/>
        <v>0</v>
      </c>
      <c r="AU33" s="101">
        <f t="shared" si="12"/>
        <v>0</v>
      </c>
      <c r="AV33">
        <f t="shared" si="4"/>
        <v>0</v>
      </c>
      <c r="AW33"/>
    </row>
    <row r="34" spans="1:49" ht="12" customHeight="1" thickBot="1" x14ac:dyDescent="0.35">
      <c r="A34" s="17"/>
      <c r="B34" s="248"/>
      <c r="C34" s="23" t="s">
        <v>21</v>
      </c>
      <c r="D34" s="35" t="s">
        <v>23</v>
      </c>
      <c r="E34" s="24"/>
      <c r="F34" s="24"/>
      <c r="G34" s="34"/>
      <c r="H34" s="251" t="s">
        <v>24</v>
      </c>
      <c r="I34" s="252"/>
      <c r="J34" s="252"/>
      <c r="K34" s="252"/>
      <c r="L34" s="252"/>
      <c r="M34" s="252"/>
      <c r="N34" s="253"/>
      <c r="O34" s="36" t="s">
        <v>25</v>
      </c>
      <c r="P34" s="229" t="s">
        <v>163</v>
      </c>
      <c r="Q34" s="230"/>
      <c r="R34" s="230"/>
      <c r="S34" s="187" t="s">
        <v>219</v>
      </c>
      <c r="T34" s="17"/>
      <c r="U34" s="17"/>
      <c r="V34" s="17"/>
      <c r="W34" s="17"/>
      <c r="X34" s="17"/>
      <c r="Y34" s="17"/>
      <c r="Z34" s="17"/>
      <c r="AA34" s="17"/>
      <c r="AB34" s="17"/>
      <c r="AC34" s="17"/>
      <c r="AD34" s="17"/>
      <c r="AE34" s="17"/>
      <c r="AF34" s="17"/>
      <c r="AG34" s="17"/>
      <c r="AH34" s="17"/>
      <c r="AI34" s="17"/>
      <c r="AJ34" s="17"/>
      <c r="AK34" s="17"/>
      <c r="AO34" t="str">
        <f t="shared" si="10"/>
        <v/>
      </c>
      <c r="AP34" s="100">
        <f t="shared" si="5"/>
        <v>0</v>
      </c>
      <c r="AQ34" s="100"/>
      <c r="AR34" s="100">
        <f t="shared" si="11"/>
        <v>0</v>
      </c>
      <c r="AS34" s="100">
        <f t="shared" si="6"/>
        <v>0</v>
      </c>
      <c r="AT34">
        <f t="shared" si="9"/>
        <v>0</v>
      </c>
      <c r="AU34" s="101">
        <f t="shared" si="12"/>
        <v>0</v>
      </c>
      <c r="AV34">
        <f t="shared" si="4"/>
        <v>0</v>
      </c>
      <c r="AW34"/>
    </row>
    <row r="35" spans="1:49" ht="14.4" x14ac:dyDescent="0.3">
      <c r="A35" s="17"/>
      <c r="B35" s="2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O35" t="str">
        <f t="shared" si="10"/>
        <v/>
      </c>
      <c r="AP35" s="100">
        <f t="shared" si="5"/>
        <v>0</v>
      </c>
      <c r="AQ35" s="100"/>
      <c r="AR35" s="100">
        <f t="shared" si="11"/>
        <v>0</v>
      </c>
      <c r="AS35" s="100">
        <f t="shared" si="6"/>
        <v>0</v>
      </c>
      <c r="AT35">
        <f t="shared" si="9"/>
        <v>0</v>
      </c>
      <c r="AU35" s="101">
        <f t="shared" si="12"/>
        <v>0</v>
      </c>
      <c r="AV35">
        <f t="shared" si="4"/>
        <v>0</v>
      </c>
      <c r="AW35"/>
    </row>
    <row r="36" spans="1:49" ht="14.4" x14ac:dyDescent="0.3">
      <c r="A36" s="17"/>
      <c r="B36" s="17"/>
      <c r="C36" s="17"/>
      <c r="D36" s="17"/>
      <c r="E36" s="17"/>
      <c r="F36" s="17"/>
      <c r="G36" s="17"/>
      <c r="H36" s="17"/>
      <c r="I36" s="17"/>
      <c r="J36" s="18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O36" t="str">
        <f t="shared" si="10"/>
        <v/>
      </c>
      <c r="AP36" s="100">
        <f t="shared" si="5"/>
        <v>0</v>
      </c>
      <c r="AQ36" s="100"/>
      <c r="AR36" s="100">
        <f t="shared" si="11"/>
        <v>0</v>
      </c>
      <c r="AS36" s="100">
        <f t="shared" si="6"/>
        <v>0</v>
      </c>
      <c r="AT36">
        <f t="shared" si="9"/>
        <v>0</v>
      </c>
      <c r="AU36" s="101">
        <f t="shared" si="12"/>
        <v>0</v>
      </c>
      <c r="AV36">
        <f t="shared" si="4"/>
        <v>0</v>
      </c>
      <c r="AW36"/>
    </row>
    <row r="37" spans="1:49" ht="14.4"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O37" t="str">
        <f t="shared" si="10"/>
        <v/>
      </c>
      <c r="AP37" s="100">
        <f t="shared" si="5"/>
        <v>0</v>
      </c>
      <c r="AQ37" s="100"/>
      <c r="AR37" s="100">
        <f t="shared" si="11"/>
        <v>0</v>
      </c>
      <c r="AS37" s="100">
        <f t="shared" si="6"/>
        <v>0</v>
      </c>
      <c r="AT37">
        <f t="shared" si="9"/>
        <v>0</v>
      </c>
      <c r="AU37" s="101">
        <f t="shared" si="12"/>
        <v>0</v>
      </c>
      <c r="AV37">
        <f t="shared" si="4"/>
        <v>0</v>
      </c>
      <c r="AW37"/>
    </row>
    <row r="38" spans="1:49" ht="14.4"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O38" t="str">
        <f t="shared" si="10"/>
        <v/>
      </c>
      <c r="AP38" s="100">
        <f t="shared" si="5"/>
        <v>0</v>
      </c>
      <c r="AQ38" s="100"/>
      <c r="AR38" s="100">
        <f t="shared" si="11"/>
        <v>0</v>
      </c>
      <c r="AS38" s="100">
        <f t="shared" si="6"/>
        <v>0</v>
      </c>
      <c r="AT38">
        <f t="shared" si="9"/>
        <v>0</v>
      </c>
      <c r="AU38" s="101">
        <f t="shared" si="12"/>
        <v>0</v>
      </c>
      <c r="AV38">
        <f t="shared" si="4"/>
        <v>0</v>
      </c>
      <c r="AW38"/>
    </row>
    <row r="39" spans="1:49" ht="14.4"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O39" t="str">
        <f t="shared" si="10"/>
        <v/>
      </c>
      <c r="AP39" s="100">
        <f t="shared" si="5"/>
        <v>0</v>
      </c>
      <c r="AQ39" s="100"/>
      <c r="AR39" s="100">
        <f t="shared" si="11"/>
        <v>0</v>
      </c>
      <c r="AS39" s="100">
        <f t="shared" si="6"/>
        <v>0</v>
      </c>
      <c r="AT39">
        <f t="shared" si="9"/>
        <v>0</v>
      </c>
      <c r="AU39" s="101">
        <f t="shared" si="12"/>
        <v>0</v>
      </c>
      <c r="AV39">
        <f t="shared" si="4"/>
        <v>0</v>
      </c>
      <c r="AW39"/>
    </row>
    <row r="40" spans="1:49" ht="14.4"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O40" t="str">
        <f t="shared" si="10"/>
        <v/>
      </c>
      <c r="AP40" s="100">
        <f t="shared" si="5"/>
        <v>0</v>
      </c>
      <c r="AQ40" s="100"/>
      <c r="AR40" s="100">
        <f t="shared" si="11"/>
        <v>0</v>
      </c>
      <c r="AS40" s="100">
        <f t="shared" si="6"/>
        <v>0</v>
      </c>
      <c r="AT40">
        <f t="shared" si="9"/>
        <v>0</v>
      </c>
      <c r="AU40" s="101">
        <f t="shared" si="12"/>
        <v>0</v>
      </c>
      <c r="AV40">
        <f t="shared" si="4"/>
        <v>0</v>
      </c>
      <c r="AW40"/>
    </row>
    <row r="41" spans="1:49" ht="14.4"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O41" t="str">
        <f t="shared" si="10"/>
        <v/>
      </c>
      <c r="AP41" s="100">
        <f t="shared" si="5"/>
        <v>0</v>
      </c>
      <c r="AQ41" s="100"/>
      <c r="AR41" s="100">
        <f t="shared" si="11"/>
        <v>0</v>
      </c>
      <c r="AS41" s="100">
        <f t="shared" si="6"/>
        <v>0</v>
      </c>
      <c r="AT41">
        <f t="shared" si="9"/>
        <v>0</v>
      </c>
      <c r="AU41" s="101">
        <f t="shared" si="12"/>
        <v>0</v>
      </c>
      <c r="AV41">
        <f t="shared" si="4"/>
        <v>0</v>
      </c>
      <c r="AW41"/>
    </row>
    <row r="42" spans="1:49" ht="14.4"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O42" t="str">
        <f t="shared" si="10"/>
        <v/>
      </c>
      <c r="AP42" s="100">
        <f t="shared" si="5"/>
        <v>0</v>
      </c>
      <c r="AQ42" s="100"/>
      <c r="AR42" s="100">
        <f t="shared" si="11"/>
        <v>0</v>
      </c>
      <c r="AS42" s="100">
        <f t="shared" si="6"/>
        <v>0</v>
      </c>
      <c r="AT42">
        <f t="shared" si="9"/>
        <v>0</v>
      </c>
      <c r="AU42" s="101">
        <f t="shared" si="12"/>
        <v>0</v>
      </c>
      <c r="AV42">
        <f t="shared" si="4"/>
        <v>0</v>
      </c>
      <c r="AW42"/>
    </row>
    <row r="43" spans="1:49" ht="14.4"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O43" t="str">
        <f t="shared" si="10"/>
        <v/>
      </c>
      <c r="AP43" s="100">
        <f t="shared" si="5"/>
        <v>0</v>
      </c>
      <c r="AQ43" s="100"/>
      <c r="AR43" s="100">
        <f t="shared" si="11"/>
        <v>0</v>
      </c>
      <c r="AS43" s="100">
        <f t="shared" si="6"/>
        <v>0</v>
      </c>
      <c r="AT43">
        <f t="shared" si="9"/>
        <v>0</v>
      </c>
      <c r="AU43" s="101">
        <f t="shared" si="12"/>
        <v>0</v>
      </c>
      <c r="AV43">
        <f t="shared" si="4"/>
        <v>0</v>
      </c>
      <c r="AW43"/>
    </row>
    <row r="44" spans="1:49" ht="14.4"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O44" t="str">
        <f t="shared" si="10"/>
        <v/>
      </c>
      <c r="AP44" s="100">
        <f t="shared" si="5"/>
        <v>0</v>
      </c>
      <c r="AQ44" s="100"/>
      <c r="AR44" s="100">
        <f t="shared" si="11"/>
        <v>0</v>
      </c>
      <c r="AS44" s="100">
        <f t="shared" si="6"/>
        <v>0</v>
      </c>
      <c r="AT44">
        <f t="shared" si="9"/>
        <v>0</v>
      </c>
      <c r="AU44" s="101">
        <f t="shared" si="12"/>
        <v>0</v>
      </c>
      <c r="AV44">
        <f t="shared" si="4"/>
        <v>0</v>
      </c>
      <c r="AW44"/>
    </row>
    <row r="45" spans="1:49" ht="14.4"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O45" t="str">
        <f t="shared" si="10"/>
        <v/>
      </c>
      <c r="AP45" s="100">
        <f t="shared" si="5"/>
        <v>0</v>
      </c>
      <c r="AQ45" s="100"/>
      <c r="AR45" s="100">
        <f t="shared" si="11"/>
        <v>0</v>
      </c>
      <c r="AS45" s="100">
        <f t="shared" si="6"/>
        <v>0</v>
      </c>
      <c r="AT45">
        <f t="shared" si="9"/>
        <v>0</v>
      </c>
      <c r="AU45" s="101">
        <f t="shared" si="12"/>
        <v>0</v>
      </c>
      <c r="AV45">
        <f t="shared" si="4"/>
        <v>0</v>
      </c>
      <c r="AW45"/>
    </row>
    <row r="46" spans="1:49" ht="14.4"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t="str">
        <f t="shared" si="10"/>
        <v/>
      </c>
      <c r="AP46" s="100">
        <f t="shared" si="5"/>
        <v>0</v>
      </c>
      <c r="AQ46" s="100"/>
      <c r="AR46" s="100">
        <f t="shared" si="11"/>
        <v>0</v>
      </c>
      <c r="AS46" s="100">
        <f t="shared" si="6"/>
        <v>0</v>
      </c>
      <c r="AT46">
        <f t="shared" si="9"/>
        <v>0</v>
      </c>
      <c r="AU46" s="101">
        <f t="shared" si="12"/>
        <v>0</v>
      </c>
      <c r="AV46">
        <f t="shared" si="4"/>
        <v>0</v>
      </c>
      <c r="AW46"/>
    </row>
    <row r="47" spans="1:49" ht="14.4"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t="str">
        <f t="shared" si="10"/>
        <v/>
      </c>
      <c r="AP47" s="100">
        <f t="shared" si="5"/>
        <v>0</v>
      </c>
      <c r="AQ47" s="100"/>
      <c r="AR47" s="100">
        <f t="shared" si="11"/>
        <v>0</v>
      </c>
      <c r="AS47" s="100">
        <f t="shared" si="6"/>
        <v>0</v>
      </c>
      <c r="AT47">
        <f t="shared" si="9"/>
        <v>0</v>
      </c>
      <c r="AU47" s="101">
        <f t="shared" si="12"/>
        <v>0</v>
      </c>
      <c r="AV47">
        <f t="shared" si="4"/>
        <v>0</v>
      </c>
      <c r="AW47"/>
    </row>
    <row r="48" spans="1:49" ht="14.4"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t="str">
        <f t="shared" si="10"/>
        <v/>
      </c>
      <c r="AP48" s="100">
        <f t="shared" si="5"/>
        <v>0</v>
      </c>
      <c r="AQ48" s="100"/>
      <c r="AR48" s="100">
        <f t="shared" si="11"/>
        <v>0</v>
      </c>
      <c r="AS48" s="100">
        <f t="shared" si="6"/>
        <v>0</v>
      </c>
      <c r="AT48">
        <f t="shared" si="9"/>
        <v>0</v>
      </c>
      <c r="AU48" s="101">
        <f t="shared" si="12"/>
        <v>0</v>
      </c>
      <c r="AV48">
        <f t="shared" si="4"/>
        <v>0</v>
      </c>
      <c r="AW48"/>
    </row>
    <row r="49" spans="1:49" ht="14.4"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t="str">
        <f t="shared" si="10"/>
        <v/>
      </c>
      <c r="AP49" s="100">
        <f t="shared" si="5"/>
        <v>0</v>
      </c>
      <c r="AQ49" s="100"/>
      <c r="AR49" s="100">
        <f t="shared" si="11"/>
        <v>0</v>
      </c>
      <c r="AS49" s="100">
        <f t="shared" si="6"/>
        <v>0</v>
      </c>
      <c r="AT49">
        <f t="shared" si="9"/>
        <v>0</v>
      </c>
      <c r="AU49" s="101">
        <f t="shared" si="12"/>
        <v>0</v>
      </c>
      <c r="AV49">
        <f t="shared" si="4"/>
        <v>0</v>
      </c>
      <c r="AW49"/>
    </row>
    <row r="50" spans="1:49" ht="14.4"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t="str">
        <f t="shared" si="10"/>
        <v/>
      </c>
      <c r="AP50" s="100">
        <f t="shared" si="5"/>
        <v>0</v>
      </c>
      <c r="AQ50" s="100"/>
      <c r="AR50" s="100">
        <f t="shared" si="11"/>
        <v>0</v>
      </c>
      <c r="AS50" s="100">
        <f t="shared" si="6"/>
        <v>0</v>
      </c>
      <c r="AT50">
        <f t="shared" si="9"/>
        <v>0</v>
      </c>
      <c r="AU50" s="101">
        <f t="shared" si="12"/>
        <v>0</v>
      </c>
      <c r="AV50">
        <f t="shared" si="4"/>
        <v>0</v>
      </c>
      <c r="AW50"/>
    </row>
    <row r="51" spans="1:49" ht="14.4"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t="str">
        <f t="shared" si="10"/>
        <v/>
      </c>
      <c r="AP51" s="100">
        <f t="shared" si="5"/>
        <v>0</v>
      </c>
      <c r="AQ51" s="100"/>
      <c r="AR51" s="100">
        <f t="shared" si="11"/>
        <v>0</v>
      </c>
      <c r="AS51" s="100">
        <f t="shared" si="6"/>
        <v>0</v>
      </c>
      <c r="AT51">
        <f t="shared" si="9"/>
        <v>0</v>
      </c>
      <c r="AU51" s="101">
        <f t="shared" si="12"/>
        <v>0</v>
      </c>
      <c r="AV51">
        <f t="shared" si="4"/>
        <v>0</v>
      </c>
      <c r="AW51"/>
    </row>
    <row r="52" spans="1:49" ht="14.4"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t="str">
        <f t="shared" si="10"/>
        <v/>
      </c>
      <c r="AP52" s="100">
        <f t="shared" si="5"/>
        <v>0</v>
      </c>
      <c r="AQ52" s="100"/>
      <c r="AR52" s="100">
        <f t="shared" si="11"/>
        <v>0</v>
      </c>
      <c r="AS52" s="100">
        <f t="shared" si="6"/>
        <v>0</v>
      </c>
      <c r="AT52">
        <f t="shared" si="9"/>
        <v>0</v>
      </c>
      <c r="AU52" s="101">
        <f t="shared" si="12"/>
        <v>0</v>
      </c>
      <c r="AV52">
        <f t="shared" si="4"/>
        <v>0</v>
      </c>
      <c r="AW52"/>
    </row>
    <row r="53" spans="1:49" ht="14.4"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t="str">
        <f t="shared" si="10"/>
        <v/>
      </c>
      <c r="AP53" s="100">
        <f t="shared" si="5"/>
        <v>0</v>
      </c>
      <c r="AQ53" s="100"/>
      <c r="AR53" s="100">
        <f t="shared" si="11"/>
        <v>0</v>
      </c>
      <c r="AS53" s="100">
        <f t="shared" si="6"/>
        <v>0</v>
      </c>
      <c r="AT53">
        <f t="shared" si="9"/>
        <v>0</v>
      </c>
      <c r="AU53" s="101">
        <f t="shared" si="12"/>
        <v>0</v>
      </c>
      <c r="AV53">
        <f t="shared" si="4"/>
        <v>0</v>
      </c>
      <c r="AW53"/>
    </row>
    <row r="54" spans="1:49" ht="14.4"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t="str">
        <f t="shared" si="10"/>
        <v/>
      </c>
      <c r="AP54" s="100">
        <f t="shared" si="5"/>
        <v>0</v>
      </c>
      <c r="AQ54" s="100"/>
      <c r="AR54" s="100">
        <f t="shared" si="11"/>
        <v>0</v>
      </c>
      <c r="AS54" s="100">
        <f t="shared" si="6"/>
        <v>0</v>
      </c>
      <c r="AT54">
        <f t="shared" si="9"/>
        <v>0</v>
      </c>
      <c r="AU54" s="101">
        <f t="shared" si="12"/>
        <v>0</v>
      </c>
      <c r="AV54">
        <f t="shared" si="4"/>
        <v>0</v>
      </c>
      <c r="AW54"/>
    </row>
    <row r="55" spans="1:49" ht="14.4"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O55" t="str">
        <f t="shared" si="10"/>
        <v/>
      </c>
      <c r="AP55" s="100">
        <f t="shared" si="5"/>
        <v>0</v>
      </c>
      <c r="AQ55" s="100"/>
      <c r="AR55" s="100">
        <f t="shared" si="11"/>
        <v>0</v>
      </c>
      <c r="AS55" s="100">
        <f t="shared" si="6"/>
        <v>0</v>
      </c>
      <c r="AT55">
        <f t="shared" si="9"/>
        <v>0</v>
      </c>
      <c r="AU55" s="101">
        <f t="shared" si="12"/>
        <v>0</v>
      </c>
      <c r="AV55">
        <f t="shared" si="4"/>
        <v>0</v>
      </c>
      <c r="AW55"/>
    </row>
    <row r="56" spans="1:49" ht="14.4"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O56" t="str">
        <f t="shared" si="10"/>
        <v/>
      </c>
      <c r="AP56" s="100">
        <f t="shared" si="5"/>
        <v>0</v>
      </c>
      <c r="AQ56" s="100"/>
      <c r="AR56" s="100">
        <f t="shared" si="11"/>
        <v>0</v>
      </c>
      <c r="AS56" s="100">
        <f t="shared" si="6"/>
        <v>0</v>
      </c>
      <c r="AT56">
        <f t="shared" si="9"/>
        <v>0</v>
      </c>
      <c r="AU56" s="101">
        <f t="shared" si="12"/>
        <v>0</v>
      </c>
      <c r="AV56">
        <f t="shared" si="4"/>
        <v>0</v>
      </c>
      <c r="AW56"/>
    </row>
    <row r="57" spans="1:49" ht="14.4"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O57" t="str">
        <f t="shared" si="10"/>
        <v/>
      </c>
      <c r="AP57" s="100">
        <f t="shared" si="5"/>
        <v>0</v>
      </c>
      <c r="AQ57" s="100"/>
      <c r="AR57" s="100">
        <f t="shared" ref="AR57:AR88" si="13">$D$10*AP57</f>
        <v>0</v>
      </c>
      <c r="AS57" s="100">
        <f t="shared" si="6"/>
        <v>0</v>
      </c>
      <c r="AT57">
        <f t="shared" si="9"/>
        <v>0</v>
      </c>
      <c r="AU57" s="101">
        <f t="shared" si="12"/>
        <v>0</v>
      </c>
      <c r="AV57">
        <f t="shared" si="4"/>
        <v>0</v>
      </c>
      <c r="AW57"/>
    </row>
    <row r="58" spans="1:49" ht="14.4"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O58" t="str">
        <f t="shared" si="10"/>
        <v/>
      </c>
      <c r="AP58" s="100">
        <f t="shared" si="5"/>
        <v>0</v>
      </c>
      <c r="AQ58" s="100"/>
      <c r="AR58" s="100">
        <f t="shared" si="13"/>
        <v>0</v>
      </c>
      <c r="AS58" s="100">
        <f t="shared" si="6"/>
        <v>0</v>
      </c>
      <c r="AT58">
        <f t="shared" si="9"/>
        <v>0</v>
      </c>
      <c r="AU58" s="101">
        <f t="shared" si="12"/>
        <v>0</v>
      </c>
      <c r="AV58">
        <f t="shared" si="4"/>
        <v>0</v>
      </c>
      <c r="AW58"/>
    </row>
    <row r="59" spans="1:49" ht="14.4"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O59" t="str">
        <f t="shared" si="10"/>
        <v/>
      </c>
      <c r="AP59" s="100">
        <f t="shared" si="5"/>
        <v>0</v>
      </c>
      <c r="AQ59" s="100"/>
      <c r="AR59" s="100">
        <f t="shared" si="13"/>
        <v>0</v>
      </c>
      <c r="AS59" s="100">
        <f t="shared" si="6"/>
        <v>0</v>
      </c>
      <c r="AT59">
        <f t="shared" si="9"/>
        <v>0</v>
      </c>
      <c r="AU59" s="101">
        <f t="shared" si="12"/>
        <v>0</v>
      </c>
      <c r="AV59">
        <f t="shared" si="4"/>
        <v>0</v>
      </c>
      <c r="AW59"/>
    </row>
    <row r="60" spans="1:49" ht="14.4"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O60" t="str">
        <f t="shared" si="10"/>
        <v/>
      </c>
      <c r="AP60" s="100">
        <f t="shared" si="5"/>
        <v>0</v>
      </c>
      <c r="AQ60" s="100"/>
      <c r="AR60" s="100">
        <f t="shared" si="13"/>
        <v>0</v>
      </c>
      <c r="AS60" s="100">
        <f t="shared" si="6"/>
        <v>0</v>
      </c>
      <c r="AT60">
        <f t="shared" si="9"/>
        <v>0</v>
      </c>
      <c r="AU60" s="101">
        <f t="shared" si="12"/>
        <v>0</v>
      </c>
      <c r="AV60">
        <f t="shared" si="4"/>
        <v>0</v>
      </c>
      <c r="AW60"/>
    </row>
    <row r="61" spans="1:49" ht="14.4"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O61" t="str">
        <f t="shared" si="10"/>
        <v/>
      </c>
      <c r="AP61" s="100">
        <f t="shared" si="5"/>
        <v>0</v>
      </c>
      <c r="AQ61" s="100"/>
      <c r="AR61" s="100">
        <f t="shared" si="13"/>
        <v>0</v>
      </c>
      <c r="AS61" s="100">
        <f t="shared" si="6"/>
        <v>0</v>
      </c>
      <c r="AT61">
        <f t="shared" si="9"/>
        <v>0</v>
      </c>
      <c r="AU61" s="101">
        <f t="shared" si="12"/>
        <v>0</v>
      </c>
      <c r="AV61">
        <f t="shared" si="4"/>
        <v>0</v>
      </c>
      <c r="AW61"/>
    </row>
    <row r="62" spans="1:49" ht="14.4"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O62" t="str">
        <f t="shared" si="10"/>
        <v/>
      </c>
      <c r="AP62" s="100">
        <f t="shared" si="5"/>
        <v>0</v>
      </c>
      <c r="AQ62" s="100"/>
      <c r="AR62" s="100">
        <f t="shared" si="13"/>
        <v>0</v>
      </c>
      <c r="AS62" s="100">
        <f t="shared" si="6"/>
        <v>0</v>
      </c>
      <c r="AT62">
        <f t="shared" si="9"/>
        <v>0</v>
      </c>
      <c r="AU62" s="101">
        <f t="shared" si="12"/>
        <v>0</v>
      </c>
      <c r="AV62">
        <f t="shared" si="4"/>
        <v>0</v>
      </c>
      <c r="AW62"/>
    </row>
    <row r="63" spans="1:49" ht="14.4"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O63" t="str">
        <f t="shared" si="10"/>
        <v/>
      </c>
      <c r="AP63" s="100">
        <f t="shared" si="5"/>
        <v>0</v>
      </c>
      <c r="AQ63" s="100"/>
      <c r="AR63" s="100">
        <f t="shared" si="13"/>
        <v>0</v>
      </c>
      <c r="AS63" s="100">
        <f t="shared" si="6"/>
        <v>0</v>
      </c>
      <c r="AT63">
        <f t="shared" si="9"/>
        <v>0</v>
      </c>
      <c r="AU63" s="101">
        <f t="shared" si="12"/>
        <v>0</v>
      </c>
      <c r="AV63">
        <f t="shared" si="4"/>
        <v>0</v>
      </c>
      <c r="AW63"/>
    </row>
    <row r="64" spans="1:49" ht="14.4"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O64" t="str">
        <f t="shared" si="10"/>
        <v/>
      </c>
      <c r="AP64" s="100">
        <f t="shared" si="5"/>
        <v>0</v>
      </c>
      <c r="AQ64" s="100"/>
      <c r="AR64" s="100">
        <f t="shared" si="13"/>
        <v>0</v>
      </c>
      <c r="AS64" s="100">
        <f t="shared" si="6"/>
        <v>0</v>
      </c>
      <c r="AT64">
        <f t="shared" si="9"/>
        <v>0</v>
      </c>
      <c r="AU64" s="101">
        <f t="shared" si="12"/>
        <v>0</v>
      </c>
      <c r="AV64">
        <f t="shared" si="4"/>
        <v>0</v>
      </c>
      <c r="AW64"/>
    </row>
    <row r="65" spans="1:49" ht="14.4"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O65" t="str">
        <f t="shared" si="10"/>
        <v/>
      </c>
      <c r="AP65" s="100">
        <f t="shared" si="5"/>
        <v>0</v>
      </c>
      <c r="AQ65" s="100"/>
      <c r="AR65" s="100">
        <f t="shared" si="13"/>
        <v>0</v>
      </c>
      <c r="AS65" s="100">
        <f t="shared" si="6"/>
        <v>0</v>
      </c>
      <c r="AT65">
        <f t="shared" si="9"/>
        <v>0</v>
      </c>
      <c r="AU65" s="101">
        <f t="shared" si="12"/>
        <v>0</v>
      </c>
      <c r="AV65">
        <f t="shared" si="4"/>
        <v>0</v>
      </c>
      <c r="AW65"/>
    </row>
    <row r="66" spans="1:49" ht="14.4"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O66" t="str">
        <f t="shared" si="10"/>
        <v/>
      </c>
      <c r="AP66" s="100">
        <f t="shared" si="5"/>
        <v>0</v>
      </c>
      <c r="AQ66" s="100"/>
      <c r="AR66" s="100">
        <f t="shared" si="13"/>
        <v>0</v>
      </c>
      <c r="AS66" s="100">
        <f t="shared" si="6"/>
        <v>0</v>
      </c>
      <c r="AT66">
        <f t="shared" si="9"/>
        <v>0</v>
      </c>
      <c r="AU66" s="101">
        <f t="shared" si="12"/>
        <v>0</v>
      </c>
      <c r="AV66">
        <f t="shared" si="4"/>
        <v>0</v>
      </c>
      <c r="AW66"/>
    </row>
    <row r="67" spans="1:49" ht="14.4"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O67" t="str">
        <f t="shared" si="10"/>
        <v/>
      </c>
      <c r="AP67" s="100">
        <f t="shared" si="5"/>
        <v>0</v>
      </c>
      <c r="AQ67" s="100"/>
      <c r="AR67" s="100">
        <f t="shared" si="13"/>
        <v>0</v>
      </c>
      <c r="AS67" s="100">
        <f t="shared" si="6"/>
        <v>0</v>
      </c>
      <c r="AT67">
        <f t="shared" si="9"/>
        <v>0</v>
      </c>
      <c r="AU67" s="101">
        <f t="shared" si="12"/>
        <v>0</v>
      </c>
      <c r="AV67">
        <f t="shared" si="4"/>
        <v>0</v>
      </c>
      <c r="AW67"/>
    </row>
    <row r="68" spans="1:49" ht="14.4"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O68" t="str">
        <f t="shared" si="10"/>
        <v/>
      </c>
      <c r="AP68" s="100">
        <f t="shared" si="5"/>
        <v>0</v>
      </c>
      <c r="AQ68" s="100"/>
      <c r="AR68" s="100">
        <f t="shared" si="13"/>
        <v>0</v>
      </c>
      <c r="AS68" s="100">
        <f t="shared" si="6"/>
        <v>0</v>
      </c>
      <c r="AT68">
        <f t="shared" si="9"/>
        <v>0</v>
      </c>
      <c r="AU68" s="101">
        <f t="shared" si="12"/>
        <v>0</v>
      </c>
      <c r="AV68">
        <f t="shared" si="4"/>
        <v>0</v>
      </c>
      <c r="AW68"/>
    </row>
    <row r="69" spans="1:49" ht="14.4" x14ac:dyDescent="0.3">
      <c r="AO69" t="str">
        <f t="shared" si="10"/>
        <v/>
      </c>
      <c r="AP69" s="100">
        <f t="shared" si="5"/>
        <v>0</v>
      </c>
      <c r="AQ69" s="100"/>
      <c r="AR69" s="100">
        <f t="shared" si="13"/>
        <v>0</v>
      </c>
      <c r="AS69" s="100">
        <f t="shared" si="6"/>
        <v>0</v>
      </c>
      <c r="AT69">
        <f t="shared" si="9"/>
        <v>0</v>
      </c>
      <c r="AU69" s="101">
        <f t="shared" ref="AU69:AU111" si="14">LN(AT69+$J$33)-LN($J$33)</f>
        <v>0</v>
      </c>
      <c r="AV69">
        <f t="shared" ref="AV69:AV111" si="15">IF(ISNUMBER(AO69),AU69/(1+$D$7)^AO69,0)</f>
        <v>0</v>
      </c>
      <c r="AW69"/>
    </row>
    <row r="70" spans="1:49" ht="14.4" x14ac:dyDescent="0.3">
      <c r="AO70" t="str">
        <f t="shared" si="10"/>
        <v/>
      </c>
      <c r="AP70" s="100">
        <f t="shared" ref="AP70:AP111" si="16">IF(ISNUMBER(AO70),AS69,0)</f>
        <v>0</v>
      </c>
      <c r="AQ70" s="100"/>
      <c r="AR70" s="100">
        <f t="shared" si="13"/>
        <v>0</v>
      </c>
      <c r="AS70" s="100">
        <f t="shared" ref="AS70:AS111" si="17">AP70</f>
        <v>0</v>
      </c>
      <c r="AT70">
        <f t="shared" si="9"/>
        <v>0</v>
      </c>
      <c r="AU70" s="101">
        <f t="shared" si="14"/>
        <v>0</v>
      </c>
      <c r="AV70">
        <f t="shared" si="15"/>
        <v>0</v>
      </c>
      <c r="AW70"/>
    </row>
    <row r="71" spans="1:49" ht="14.4" x14ac:dyDescent="0.3">
      <c r="AO71" t="str">
        <f t="shared" si="10"/>
        <v/>
      </c>
      <c r="AP71" s="100">
        <f t="shared" si="16"/>
        <v>0</v>
      </c>
      <c r="AQ71" s="100"/>
      <c r="AR71" s="100">
        <f t="shared" si="13"/>
        <v>0</v>
      </c>
      <c r="AS71" s="100">
        <f t="shared" si="17"/>
        <v>0</v>
      </c>
      <c r="AT71">
        <f t="shared" si="9"/>
        <v>0</v>
      </c>
      <c r="AU71" s="101">
        <f t="shared" si="14"/>
        <v>0</v>
      </c>
      <c r="AV71">
        <f t="shared" si="15"/>
        <v>0</v>
      </c>
      <c r="AW71"/>
    </row>
    <row r="72" spans="1:49" ht="14.4" x14ac:dyDescent="0.3">
      <c r="AO72" t="str">
        <f t="shared" si="10"/>
        <v/>
      </c>
      <c r="AP72" s="100">
        <f t="shared" si="16"/>
        <v>0</v>
      </c>
      <c r="AQ72" s="100"/>
      <c r="AR72" s="100">
        <f t="shared" si="13"/>
        <v>0</v>
      </c>
      <c r="AS72" s="100">
        <f t="shared" si="17"/>
        <v>0</v>
      </c>
      <c r="AT72">
        <f t="shared" si="9"/>
        <v>0</v>
      </c>
      <c r="AU72" s="101">
        <f t="shared" si="14"/>
        <v>0</v>
      </c>
      <c r="AV72">
        <f t="shared" si="15"/>
        <v>0</v>
      </c>
      <c r="AW72"/>
    </row>
    <row r="73" spans="1:49" ht="14.4" x14ac:dyDescent="0.3">
      <c r="AO73" t="str">
        <f t="shared" si="10"/>
        <v/>
      </c>
      <c r="AP73" s="100">
        <f t="shared" si="16"/>
        <v>0</v>
      </c>
      <c r="AQ73" s="100"/>
      <c r="AR73" s="100">
        <f t="shared" si="13"/>
        <v>0</v>
      </c>
      <c r="AS73" s="100">
        <f t="shared" si="17"/>
        <v>0</v>
      </c>
      <c r="AT73">
        <f t="shared" si="9"/>
        <v>0</v>
      </c>
      <c r="AU73" s="101">
        <f t="shared" si="14"/>
        <v>0</v>
      </c>
      <c r="AV73">
        <f t="shared" si="15"/>
        <v>0</v>
      </c>
      <c r="AW73"/>
    </row>
    <row r="74" spans="1:49" ht="14.4" x14ac:dyDescent="0.3">
      <c r="AO74" t="str">
        <f t="shared" si="10"/>
        <v/>
      </c>
      <c r="AP74" s="100">
        <f t="shared" si="16"/>
        <v>0</v>
      </c>
      <c r="AQ74" s="100"/>
      <c r="AR74" s="100">
        <f t="shared" si="13"/>
        <v>0</v>
      </c>
      <c r="AS74" s="100">
        <f t="shared" si="17"/>
        <v>0</v>
      </c>
      <c r="AT74">
        <f t="shared" si="9"/>
        <v>0</v>
      </c>
      <c r="AU74" s="101">
        <f t="shared" si="14"/>
        <v>0</v>
      </c>
      <c r="AV74">
        <f t="shared" si="15"/>
        <v>0</v>
      </c>
      <c r="AW74"/>
    </row>
    <row r="75" spans="1:49" ht="14.4" x14ac:dyDescent="0.3">
      <c r="AO75" t="str">
        <f t="shared" si="10"/>
        <v/>
      </c>
      <c r="AP75" s="100">
        <f t="shared" si="16"/>
        <v>0</v>
      </c>
      <c r="AQ75" s="100"/>
      <c r="AR75" s="100">
        <f t="shared" si="13"/>
        <v>0</v>
      </c>
      <c r="AS75" s="100">
        <f t="shared" si="17"/>
        <v>0</v>
      </c>
      <c r="AT75">
        <f t="shared" si="9"/>
        <v>0</v>
      </c>
      <c r="AU75" s="101">
        <f t="shared" si="14"/>
        <v>0</v>
      </c>
      <c r="AV75">
        <f t="shared" si="15"/>
        <v>0</v>
      </c>
      <c r="AW75"/>
    </row>
    <row r="76" spans="1:49" ht="14.4" x14ac:dyDescent="0.3">
      <c r="AO76" t="str">
        <f t="shared" si="10"/>
        <v/>
      </c>
      <c r="AP76" s="100">
        <f t="shared" si="16"/>
        <v>0</v>
      </c>
      <c r="AQ76" s="100"/>
      <c r="AR76" s="100">
        <f t="shared" si="13"/>
        <v>0</v>
      </c>
      <c r="AS76" s="100">
        <f t="shared" si="17"/>
        <v>0</v>
      </c>
      <c r="AT76">
        <f t="shared" si="9"/>
        <v>0</v>
      </c>
      <c r="AU76" s="101">
        <f t="shared" si="14"/>
        <v>0</v>
      </c>
      <c r="AV76">
        <f t="shared" si="15"/>
        <v>0</v>
      </c>
      <c r="AW76"/>
    </row>
    <row r="77" spans="1:49" ht="14.4" x14ac:dyDescent="0.3">
      <c r="AO77" t="str">
        <f t="shared" si="10"/>
        <v/>
      </c>
      <c r="AP77" s="100">
        <f t="shared" si="16"/>
        <v>0</v>
      </c>
      <c r="AQ77" s="100"/>
      <c r="AR77" s="100">
        <f t="shared" si="13"/>
        <v>0</v>
      </c>
      <c r="AS77" s="100">
        <f t="shared" si="17"/>
        <v>0</v>
      </c>
      <c r="AT77">
        <f t="shared" si="9"/>
        <v>0</v>
      </c>
      <c r="AU77" s="101">
        <f t="shared" si="14"/>
        <v>0</v>
      </c>
      <c r="AV77">
        <f t="shared" si="15"/>
        <v>0</v>
      </c>
      <c r="AW77"/>
    </row>
    <row r="78" spans="1:49" ht="14.4" x14ac:dyDescent="0.3">
      <c r="AO78" t="str">
        <f t="shared" si="10"/>
        <v/>
      </c>
      <c r="AP78" s="100">
        <f t="shared" si="16"/>
        <v>0</v>
      </c>
      <c r="AQ78" s="100"/>
      <c r="AR78" s="100">
        <f t="shared" si="13"/>
        <v>0</v>
      </c>
      <c r="AS78" s="100">
        <f t="shared" si="17"/>
        <v>0</v>
      </c>
      <c r="AT78">
        <f t="shared" si="9"/>
        <v>0</v>
      </c>
      <c r="AU78" s="101">
        <f t="shared" si="14"/>
        <v>0</v>
      </c>
      <c r="AV78">
        <f t="shared" si="15"/>
        <v>0</v>
      </c>
      <c r="AW78"/>
    </row>
    <row r="79" spans="1:49" ht="14.4" x14ac:dyDescent="0.3">
      <c r="AO79" t="str">
        <f t="shared" si="10"/>
        <v/>
      </c>
      <c r="AP79" s="100">
        <f t="shared" si="16"/>
        <v>0</v>
      </c>
      <c r="AQ79" s="100"/>
      <c r="AR79" s="100">
        <f t="shared" si="13"/>
        <v>0</v>
      </c>
      <c r="AS79" s="100">
        <f t="shared" si="17"/>
        <v>0</v>
      </c>
      <c r="AT79">
        <f t="shared" ref="AT79:AT111" si="18">IF(ISNUMBER(AO80),SUM(AQ79:AR79),SUM(AQ79:AS79))</f>
        <v>0</v>
      </c>
      <c r="AU79" s="101">
        <f t="shared" si="14"/>
        <v>0</v>
      </c>
      <c r="AV79">
        <f t="shared" si="15"/>
        <v>0</v>
      </c>
      <c r="AW79"/>
    </row>
    <row r="80" spans="1:49" ht="14.4" x14ac:dyDescent="0.3">
      <c r="AO80" t="str">
        <f t="shared" si="10"/>
        <v/>
      </c>
      <c r="AP80" s="100">
        <f t="shared" si="16"/>
        <v>0</v>
      </c>
      <c r="AQ80" s="100"/>
      <c r="AR80" s="100">
        <f t="shared" si="13"/>
        <v>0</v>
      </c>
      <c r="AS80" s="100">
        <f t="shared" si="17"/>
        <v>0</v>
      </c>
      <c r="AT80">
        <f t="shared" si="18"/>
        <v>0</v>
      </c>
      <c r="AU80" s="101">
        <f t="shared" si="14"/>
        <v>0</v>
      </c>
      <c r="AV80">
        <f t="shared" si="15"/>
        <v>0</v>
      </c>
      <c r="AW80"/>
    </row>
    <row r="81" spans="41:49" ht="14.4" x14ac:dyDescent="0.3">
      <c r="AO81" t="str">
        <f t="shared" si="10"/>
        <v/>
      </c>
      <c r="AP81" s="100">
        <f t="shared" si="16"/>
        <v>0</v>
      </c>
      <c r="AQ81" s="100"/>
      <c r="AR81" s="100">
        <f t="shared" si="13"/>
        <v>0</v>
      </c>
      <c r="AS81" s="100">
        <f t="shared" si="17"/>
        <v>0</v>
      </c>
      <c r="AT81">
        <f t="shared" si="18"/>
        <v>0</v>
      </c>
      <c r="AU81" s="101">
        <f t="shared" si="14"/>
        <v>0</v>
      </c>
      <c r="AV81">
        <f t="shared" si="15"/>
        <v>0</v>
      </c>
      <c r="AW81"/>
    </row>
    <row r="82" spans="41:49" ht="14.4" x14ac:dyDescent="0.3">
      <c r="AO82" t="str">
        <f t="shared" si="10"/>
        <v/>
      </c>
      <c r="AP82" s="100">
        <f t="shared" si="16"/>
        <v>0</v>
      </c>
      <c r="AQ82" s="100"/>
      <c r="AR82" s="100">
        <f t="shared" si="13"/>
        <v>0</v>
      </c>
      <c r="AS82" s="100">
        <f t="shared" si="17"/>
        <v>0</v>
      </c>
      <c r="AT82">
        <f t="shared" si="18"/>
        <v>0</v>
      </c>
      <c r="AU82" s="101">
        <f t="shared" si="14"/>
        <v>0</v>
      </c>
      <c r="AV82">
        <f t="shared" si="15"/>
        <v>0</v>
      </c>
      <c r="AW82"/>
    </row>
    <row r="83" spans="41:49" ht="14.4" x14ac:dyDescent="0.3">
      <c r="AO83" t="str">
        <f t="shared" si="10"/>
        <v/>
      </c>
      <c r="AP83" s="100">
        <f t="shared" si="16"/>
        <v>0</v>
      </c>
      <c r="AQ83" s="100"/>
      <c r="AR83" s="100">
        <f t="shared" si="13"/>
        <v>0</v>
      </c>
      <c r="AS83" s="100">
        <f t="shared" si="17"/>
        <v>0</v>
      </c>
      <c r="AT83">
        <f t="shared" si="18"/>
        <v>0</v>
      </c>
      <c r="AU83" s="101">
        <f t="shared" si="14"/>
        <v>0</v>
      </c>
      <c r="AV83">
        <f t="shared" si="15"/>
        <v>0</v>
      </c>
      <c r="AW83"/>
    </row>
    <row r="84" spans="41:49" ht="14.4" x14ac:dyDescent="0.3">
      <c r="AO84" t="str">
        <f t="shared" si="10"/>
        <v/>
      </c>
      <c r="AP84" s="100">
        <f t="shared" si="16"/>
        <v>0</v>
      </c>
      <c r="AQ84" s="100"/>
      <c r="AR84" s="100">
        <f t="shared" si="13"/>
        <v>0</v>
      </c>
      <c r="AS84" s="100">
        <f t="shared" si="17"/>
        <v>0</v>
      </c>
      <c r="AT84">
        <f t="shared" si="18"/>
        <v>0</v>
      </c>
      <c r="AU84" s="101">
        <f t="shared" si="14"/>
        <v>0</v>
      </c>
      <c r="AV84">
        <f t="shared" si="15"/>
        <v>0</v>
      </c>
      <c r="AW84"/>
    </row>
    <row r="85" spans="41:49" ht="14.4" x14ac:dyDescent="0.3">
      <c r="AO85" t="str">
        <f t="shared" si="10"/>
        <v/>
      </c>
      <c r="AP85" s="100">
        <f t="shared" si="16"/>
        <v>0</v>
      </c>
      <c r="AQ85" s="100"/>
      <c r="AR85" s="100">
        <f t="shared" si="13"/>
        <v>0</v>
      </c>
      <c r="AS85" s="100">
        <f t="shared" si="17"/>
        <v>0</v>
      </c>
      <c r="AT85">
        <f t="shared" si="18"/>
        <v>0</v>
      </c>
      <c r="AU85" s="101">
        <f t="shared" si="14"/>
        <v>0</v>
      </c>
      <c r="AV85">
        <f t="shared" si="15"/>
        <v>0</v>
      </c>
      <c r="AW85"/>
    </row>
    <row r="86" spans="41:49" ht="14.4" x14ac:dyDescent="0.3">
      <c r="AO86" t="str">
        <f t="shared" ref="AO86:AO111" si="19">IF(AO85&lt;$D$14,AO85+1,"")</f>
        <v/>
      </c>
      <c r="AP86" s="100">
        <f t="shared" si="16"/>
        <v>0</v>
      </c>
      <c r="AQ86" s="100"/>
      <c r="AR86" s="100">
        <f t="shared" si="13"/>
        <v>0</v>
      </c>
      <c r="AS86" s="100">
        <f t="shared" si="17"/>
        <v>0</v>
      </c>
      <c r="AT86">
        <f t="shared" si="18"/>
        <v>0</v>
      </c>
      <c r="AU86" s="101">
        <f t="shared" si="14"/>
        <v>0</v>
      </c>
      <c r="AV86">
        <f t="shared" si="15"/>
        <v>0</v>
      </c>
      <c r="AW86"/>
    </row>
    <row r="87" spans="41:49" ht="14.4" x14ac:dyDescent="0.3">
      <c r="AO87" t="str">
        <f t="shared" si="19"/>
        <v/>
      </c>
      <c r="AP87" s="100">
        <f t="shared" si="16"/>
        <v>0</v>
      </c>
      <c r="AQ87" s="100"/>
      <c r="AR87" s="100">
        <f t="shared" si="13"/>
        <v>0</v>
      </c>
      <c r="AS87" s="100">
        <f t="shared" si="17"/>
        <v>0</v>
      </c>
      <c r="AT87">
        <f t="shared" si="18"/>
        <v>0</v>
      </c>
      <c r="AU87" s="101">
        <f t="shared" si="14"/>
        <v>0</v>
      </c>
      <c r="AV87">
        <f t="shared" si="15"/>
        <v>0</v>
      </c>
      <c r="AW87"/>
    </row>
    <row r="88" spans="41:49" ht="14.4" x14ac:dyDescent="0.3">
      <c r="AO88" t="str">
        <f t="shared" si="19"/>
        <v/>
      </c>
      <c r="AP88" s="100">
        <f t="shared" si="16"/>
        <v>0</v>
      </c>
      <c r="AQ88" s="100"/>
      <c r="AR88" s="100">
        <f t="shared" si="13"/>
        <v>0</v>
      </c>
      <c r="AS88" s="100">
        <f t="shared" si="17"/>
        <v>0</v>
      </c>
      <c r="AT88">
        <f t="shared" si="18"/>
        <v>0</v>
      </c>
      <c r="AU88" s="101">
        <f t="shared" si="14"/>
        <v>0</v>
      </c>
      <c r="AV88">
        <f t="shared" si="15"/>
        <v>0</v>
      </c>
      <c r="AW88"/>
    </row>
    <row r="89" spans="41:49" ht="14.4" x14ac:dyDescent="0.3">
      <c r="AO89" t="str">
        <f t="shared" si="19"/>
        <v/>
      </c>
      <c r="AP89" s="100">
        <f t="shared" si="16"/>
        <v>0</v>
      </c>
      <c r="AQ89" s="100"/>
      <c r="AR89" s="100">
        <f t="shared" ref="AR89:AR111" si="20">$D$10*AP89</f>
        <v>0</v>
      </c>
      <c r="AS89" s="100">
        <f t="shared" si="17"/>
        <v>0</v>
      </c>
      <c r="AT89">
        <f t="shared" si="18"/>
        <v>0</v>
      </c>
      <c r="AU89" s="101">
        <f t="shared" si="14"/>
        <v>0</v>
      </c>
      <c r="AV89">
        <f t="shared" si="15"/>
        <v>0</v>
      </c>
      <c r="AW89"/>
    </row>
    <row r="90" spans="41:49" ht="14.4" x14ac:dyDescent="0.3">
      <c r="AO90" t="str">
        <f t="shared" si="19"/>
        <v/>
      </c>
      <c r="AP90" s="100">
        <f t="shared" si="16"/>
        <v>0</v>
      </c>
      <c r="AQ90" s="100"/>
      <c r="AR90" s="100">
        <f t="shared" si="20"/>
        <v>0</v>
      </c>
      <c r="AS90" s="100">
        <f t="shared" si="17"/>
        <v>0</v>
      </c>
      <c r="AT90">
        <f t="shared" si="18"/>
        <v>0</v>
      </c>
      <c r="AU90" s="101">
        <f t="shared" si="14"/>
        <v>0</v>
      </c>
      <c r="AV90">
        <f t="shared" si="15"/>
        <v>0</v>
      </c>
      <c r="AW90"/>
    </row>
    <row r="91" spans="41:49" ht="14.4" x14ac:dyDescent="0.3">
      <c r="AO91" t="str">
        <f t="shared" si="19"/>
        <v/>
      </c>
      <c r="AP91" s="100">
        <f t="shared" si="16"/>
        <v>0</v>
      </c>
      <c r="AQ91" s="100"/>
      <c r="AR91" s="100">
        <f t="shared" si="20"/>
        <v>0</v>
      </c>
      <c r="AS91" s="100">
        <f t="shared" si="17"/>
        <v>0</v>
      </c>
      <c r="AT91">
        <f t="shared" si="18"/>
        <v>0</v>
      </c>
      <c r="AU91" s="101">
        <f t="shared" si="14"/>
        <v>0</v>
      </c>
      <c r="AV91">
        <f t="shared" si="15"/>
        <v>0</v>
      </c>
      <c r="AW91"/>
    </row>
    <row r="92" spans="41:49" ht="14.4" x14ac:dyDescent="0.3">
      <c r="AO92" t="str">
        <f t="shared" si="19"/>
        <v/>
      </c>
      <c r="AP92" s="100">
        <f t="shared" si="16"/>
        <v>0</v>
      </c>
      <c r="AQ92" s="100"/>
      <c r="AR92" s="100">
        <f t="shared" si="20"/>
        <v>0</v>
      </c>
      <c r="AS92" s="100">
        <f t="shared" si="17"/>
        <v>0</v>
      </c>
      <c r="AT92">
        <f t="shared" si="18"/>
        <v>0</v>
      </c>
      <c r="AU92" s="101">
        <f t="shared" si="14"/>
        <v>0</v>
      </c>
      <c r="AV92">
        <f t="shared" si="15"/>
        <v>0</v>
      </c>
      <c r="AW92"/>
    </row>
    <row r="93" spans="41:49" ht="14.4" x14ac:dyDescent="0.3">
      <c r="AO93" t="str">
        <f t="shared" si="19"/>
        <v/>
      </c>
      <c r="AP93" s="100">
        <f t="shared" si="16"/>
        <v>0</v>
      </c>
      <c r="AQ93" s="100"/>
      <c r="AR93" s="100">
        <f t="shared" si="20"/>
        <v>0</v>
      </c>
      <c r="AS93" s="100">
        <f t="shared" si="17"/>
        <v>0</v>
      </c>
      <c r="AT93">
        <f t="shared" si="18"/>
        <v>0</v>
      </c>
      <c r="AU93" s="101">
        <f t="shared" si="14"/>
        <v>0</v>
      </c>
      <c r="AV93">
        <f t="shared" si="15"/>
        <v>0</v>
      </c>
      <c r="AW93"/>
    </row>
    <row r="94" spans="41:49" ht="14.4" x14ac:dyDescent="0.3">
      <c r="AO94" t="str">
        <f t="shared" si="19"/>
        <v/>
      </c>
      <c r="AP94" s="100">
        <f t="shared" si="16"/>
        <v>0</v>
      </c>
      <c r="AQ94" s="100"/>
      <c r="AR94" s="100">
        <f t="shared" si="20"/>
        <v>0</v>
      </c>
      <c r="AS94" s="100">
        <f t="shared" si="17"/>
        <v>0</v>
      </c>
      <c r="AT94">
        <f t="shared" si="18"/>
        <v>0</v>
      </c>
      <c r="AU94" s="101">
        <f t="shared" si="14"/>
        <v>0</v>
      </c>
      <c r="AV94">
        <f t="shared" si="15"/>
        <v>0</v>
      </c>
      <c r="AW94"/>
    </row>
    <row r="95" spans="41:49" ht="14.4" x14ac:dyDescent="0.3">
      <c r="AO95" t="str">
        <f t="shared" si="19"/>
        <v/>
      </c>
      <c r="AP95" s="100">
        <f t="shared" si="16"/>
        <v>0</v>
      </c>
      <c r="AQ95" s="100"/>
      <c r="AR95" s="100">
        <f t="shared" si="20"/>
        <v>0</v>
      </c>
      <c r="AS95" s="100">
        <f t="shared" si="17"/>
        <v>0</v>
      </c>
      <c r="AT95">
        <f t="shared" si="18"/>
        <v>0</v>
      </c>
      <c r="AU95" s="101">
        <f t="shared" si="14"/>
        <v>0</v>
      </c>
      <c r="AV95">
        <f t="shared" si="15"/>
        <v>0</v>
      </c>
      <c r="AW95"/>
    </row>
    <row r="96" spans="41:49" ht="14.4" x14ac:dyDescent="0.3">
      <c r="AO96" t="str">
        <f t="shared" si="19"/>
        <v/>
      </c>
      <c r="AP96" s="100">
        <f t="shared" si="16"/>
        <v>0</v>
      </c>
      <c r="AQ96" s="100"/>
      <c r="AR96" s="100">
        <f t="shared" si="20"/>
        <v>0</v>
      </c>
      <c r="AS96" s="100">
        <f t="shared" si="17"/>
        <v>0</v>
      </c>
      <c r="AT96">
        <f t="shared" si="18"/>
        <v>0</v>
      </c>
      <c r="AU96" s="101">
        <f t="shared" si="14"/>
        <v>0</v>
      </c>
      <c r="AV96">
        <f t="shared" si="15"/>
        <v>0</v>
      </c>
      <c r="AW96"/>
    </row>
    <row r="97" spans="41:49" ht="14.4" x14ac:dyDescent="0.3">
      <c r="AO97" t="str">
        <f t="shared" si="19"/>
        <v/>
      </c>
      <c r="AP97" s="100">
        <f t="shared" si="16"/>
        <v>0</v>
      </c>
      <c r="AQ97" s="100"/>
      <c r="AR97" s="100">
        <f t="shared" si="20"/>
        <v>0</v>
      </c>
      <c r="AS97" s="100">
        <f t="shared" si="17"/>
        <v>0</v>
      </c>
      <c r="AT97">
        <f t="shared" si="18"/>
        <v>0</v>
      </c>
      <c r="AU97" s="101">
        <f t="shared" si="14"/>
        <v>0</v>
      </c>
      <c r="AV97">
        <f t="shared" si="15"/>
        <v>0</v>
      </c>
      <c r="AW97"/>
    </row>
    <row r="98" spans="41:49" ht="14.4" x14ac:dyDescent="0.3">
      <c r="AO98" t="str">
        <f t="shared" si="19"/>
        <v/>
      </c>
      <c r="AP98" s="100">
        <f t="shared" si="16"/>
        <v>0</v>
      </c>
      <c r="AQ98" s="100"/>
      <c r="AR98" s="100">
        <f t="shared" si="20"/>
        <v>0</v>
      </c>
      <c r="AS98" s="100">
        <f t="shared" si="17"/>
        <v>0</v>
      </c>
      <c r="AT98">
        <f t="shared" si="18"/>
        <v>0</v>
      </c>
      <c r="AU98" s="101">
        <f t="shared" si="14"/>
        <v>0</v>
      </c>
      <c r="AV98">
        <f t="shared" si="15"/>
        <v>0</v>
      </c>
      <c r="AW98"/>
    </row>
    <row r="99" spans="41:49" ht="14.4" x14ac:dyDescent="0.3">
      <c r="AO99" t="str">
        <f t="shared" si="19"/>
        <v/>
      </c>
      <c r="AP99" s="100">
        <f t="shared" si="16"/>
        <v>0</v>
      </c>
      <c r="AQ99" s="100"/>
      <c r="AR99" s="100">
        <f t="shared" si="20"/>
        <v>0</v>
      </c>
      <c r="AS99" s="100">
        <f t="shared" si="17"/>
        <v>0</v>
      </c>
      <c r="AT99">
        <f t="shared" si="18"/>
        <v>0</v>
      </c>
      <c r="AU99" s="101">
        <f t="shared" si="14"/>
        <v>0</v>
      </c>
      <c r="AV99">
        <f t="shared" si="15"/>
        <v>0</v>
      </c>
      <c r="AW99"/>
    </row>
    <row r="100" spans="41:49" ht="14.4" x14ac:dyDescent="0.3">
      <c r="AO100" t="str">
        <f t="shared" si="19"/>
        <v/>
      </c>
      <c r="AP100" s="100">
        <f t="shared" si="16"/>
        <v>0</v>
      </c>
      <c r="AQ100" s="100"/>
      <c r="AR100" s="100">
        <f t="shared" si="20"/>
        <v>0</v>
      </c>
      <c r="AS100" s="100">
        <f t="shared" si="17"/>
        <v>0</v>
      </c>
      <c r="AT100">
        <f t="shared" si="18"/>
        <v>0</v>
      </c>
      <c r="AU100" s="101">
        <f t="shared" si="14"/>
        <v>0</v>
      </c>
      <c r="AV100">
        <f t="shared" si="15"/>
        <v>0</v>
      </c>
      <c r="AW100"/>
    </row>
    <row r="101" spans="41:49" ht="14.4" x14ac:dyDescent="0.3">
      <c r="AO101" t="str">
        <f t="shared" si="19"/>
        <v/>
      </c>
      <c r="AP101" s="100">
        <f t="shared" si="16"/>
        <v>0</v>
      </c>
      <c r="AQ101" s="100"/>
      <c r="AR101" s="100">
        <f t="shared" si="20"/>
        <v>0</v>
      </c>
      <c r="AS101" s="100">
        <f t="shared" si="17"/>
        <v>0</v>
      </c>
      <c r="AT101">
        <f t="shared" si="18"/>
        <v>0</v>
      </c>
      <c r="AU101" s="101">
        <f t="shared" si="14"/>
        <v>0</v>
      </c>
      <c r="AV101">
        <f t="shared" si="15"/>
        <v>0</v>
      </c>
      <c r="AW101"/>
    </row>
    <row r="102" spans="41:49" ht="14.4" x14ac:dyDescent="0.3">
      <c r="AO102" t="str">
        <f t="shared" si="19"/>
        <v/>
      </c>
      <c r="AP102" s="100">
        <f t="shared" si="16"/>
        <v>0</v>
      </c>
      <c r="AQ102" s="100"/>
      <c r="AR102" s="100">
        <f t="shared" si="20"/>
        <v>0</v>
      </c>
      <c r="AS102" s="100">
        <f t="shared" si="17"/>
        <v>0</v>
      </c>
      <c r="AT102">
        <f t="shared" si="18"/>
        <v>0</v>
      </c>
      <c r="AU102" s="101">
        <f t="shared" si="14"/>
        <v>0</v>
      </c>
      <c r="AV102">
        <f t="shared" si="15"/>
        <v>0</v>
      </c>
      <c r="AW102"/>
    </row>
    <row r="103" spans="41:49" ht="14.4" x14ac:dyDescent="0.3">
      <c r="AO103" t="str">
        <f t="shared" si="19"/>
        <v/>
      </c>
      <c r="AP103" s="100">
        <f t="shared" si="16"/>
        <v>0</v>
      </c>
      <c r="AQ103" s="100"/>
      <c r="AR103" s="100">
        <f t="shared" si="20"/>
        <v>0</v>
      </c>
      <c r="AS103" s="100">
        <f t="shared" si="17"/>
        <v>0</v>
      </c>
      <c r="AT103">
        <f t="shared" si="18"/>
        <v>0</v>
      </c>
      <c r="AU103" s="101">
        <f t="shared" si="14"/>
        <v>0</v>
      </c>
      <c r="AV103">
        <f t="shared" si="15"/>
        <v>0</v>
      </c>
      <c r="AW103"/>
    </row>
    <row r="104" spans="41:49" ht="14.4" x14ac:dyDescent="0.3">
      <c r="AO104" t="str">
        <f t="shared" si="19"/>
        <v/>
      </c>
      <c r="AP104" s="100">
        <f t="shared" si="16"/>
        <v>0</v>
      </c>
      <c r="AQ104" s="100"/>
      <c r="AR104" s="100">
        <f t="shared" si="20"/>
        <v>0</v>
      </c>
      <c r="AS104" s="100">
        <f t="shared" si="17"/>
        <v>0</v>
      </c>
      <c r="AT104">
        <f t="shared" si="18"/>
        <v>0</v>
      </c>
      <c r="AU104" s="101">
        <f t="shared" si="14"/>
        <v>0</v>
      </c>
      <c r="AV104">
        <f t="shared" si="15"/>
        <v>0</v>
      </c>
      <c r="AW104"/>
    </row>
    <row r="105" spans="41:49" ht="14.4" x14ac:dyDescent="0.3">
      <c r="AO105" t="str">
        <f t="shared" si="19"/>
        <v/>
      </c>
      <c r="AP105" s="100">
        <f t="shared" si="16"/>
        <v>0</v>
      </c>
      <c r="AQ105" s="100"/>
      <c r="AR105" s="100">
        <f t="shared" si="20"/>
        <v>0</v>
      </c>
      <c r="AS105" s="100">
        <f t="shared" si="17"/>
        <v>0</v>
      </c>
      <c r="AT105">
        <f t="shared" si="18"/>
        <v>0</v>
      </c>
      <c r="AU105" s="101">
        <f t="shared" si="14"/>
        <v>0</v>
      </c>
      <c r="AV105">
        <f t="shared" si="15"/>
        <v>0</v>
      </c>
      <c r="AW105"/>
    </row>
    <row r="106" spans="41:49" ht="14.4" x14ac:dyDescent="0.3">
      <c r="AO106" t="str">
        <f t="shared" si="19"/>
        <v/>
      </c>
      <c r="AP106" s="100">
        <f t="shared" si="16"/>
        <v>0</v>
      </c>
      <c r="AQ106" s="100"/>
      <c r="AR106" s="100">
        <f t="shared" si="20"/>
        <v>0</v>
      </c>
      <c r="AS106" s="100">
        <f t="shared" si="17"/>
        <v>0</v>
      </c>
      <c r="AT106">
        <f t="shared" si="18"/>
        <v>0</v>
      </c>
      <c r="AU106" s="101">
        <f t="shared" si="14"/>
        <v>0</v>
      </c>
      <c r="AV106">
        <f t="shared" si="15"/>
        <v>0</v>
      </c>
      <c r="AW106"/>
    </row>
    <row r="107" spans="41:49" ht="14.4" x14ac:dyDescent="0.3">
      <c r="AO107" t="str">
        <f t="shared" si="19"/>
        <v/>
      </c>
      <c r="AP107" s="100">
        <f t="shared" si="16"/>
        <v>0</v>
      </c>
      <c r="AQ107" s="100"/>
      <c r="AR107" s="100">
        <f t="shared" si="20"/>
        <v>0</v>
      </c>
      <c r="AS107" s="100">
        <f t="shared" si="17"/>
        <v>0</v>
      </c>
      <c r="AT107">
        <f t="shared" si="18"/>
        <v>0</v>
      </c>
      <c r="AU107" s="101">
        <f t="shared" si="14"/>
        <v>0</v>
      </c>
      <c r="AV107">
        <f t="shared" si="15"/>
        <v>0</v>
      </c>
      <c r="AW107"/>
    </row>
    <row r="108" spans="41:49" ht="14.4" x14ac:dyDescent="0.3">
      <c r="AO108" t="str">
        <f t="shared" si="19"/>
        <v/>
      </c>
      <c r="AP108" s="100">
        <f t="shared" si="16"/>
        <v>0</v>
      </c>
      <c r="AQ108" s="100"/>
      <c r="AR108" s="100">
        <f t="shared" si="20"/>
        <v>0</v>
      </c>
      <c r="AS108" s="100">
        <f t="shared" si="17"/>
        <v>0</v>
      </c>
      <c r="AT108">
        <f t="shared" si="18"/>
        <v>0</v>
      </c>
      <c r="AU108" s="101">
        <f t="shared" si="14"/>
        <v>0</v>
      </c>
      <c r="AV108">
        <f t="shared" si="15"/>
        <v>0</v>
      </c>
      <c r="AW108"/>
    </row>
    <row r="109" spans="41:49" ht="14.4" x14ac:dyDescent="0.3">
      <c r="AO109" t="str">
        <f t="shared" si="19"/>
        <v/>
      </c>
      <c r="AP109" s="100">
        <f t="shared" si="16"/>
        <v>0</v>
      </c>
      <c r="AQ109" s="100"/>
      <c r="AR109" s="100">
        <f t="shared" si="20"/>
        <v>0</v>
      </c>
      <c r="AS109" s="100">
        <f t="shared" si="17"/>
        <v>0</v>
      </c>
      <c r="AT109">
        <f t="shared" si="18"/>
        <v>0</v>
      </c>
      <c r="AU109" s="101">
        <f t="shared" si="14"/>
        <v>0</v>
      </c>
      <c r="AV109">
        <f t="shared" si="15"/>
        <v>0</v>
      </c>
      <c r="AW109"/>
    </row>
    <row r="110" spans="41:49" ht="14.4" x14ac:dyDescent="0.3">
      <c r="AO110" t="str">
        <f t="shared" si="19"/>
        <v/>
      </c>
      <c r="AP110" s="100">
        <f t="shared" si="16"/>
        <v>0</v>
      </c>
      <c r="AQ110" s="100"/>
      <c r="AR110" s="100">
        <f t="shared" si="20"/>
        <v>0</v>
      </c>
      <c r="AS110" s="100">
        <f t="shared" si="17"/>
        <v>0</v>
      </c>
      <c r="AT110">
        <f t="shared" si="18"/>
        <v>0</v>
      </c>
      <c r="AU110" s="101">
        <f t="shared" si="14"/>
        <v>0</v>
      </c>
      <c r="AV110">
        <f t="shared" si="15"/>
        <v>0</v>
      </c>
      <c r="AW110"/>
    </row>
    <row r="111" spans="41:49" ht="14.4" x14ac:dyDescent="0.3">
      <c r="AO111" t="str">
        <f t="shared" si="19"/>
        <v/>
      </c>
      <c r="AP111" s="100">
        <f t="shared" si="16"/>
        <v>0</v>
      </c>
      <c r="AQ111" s="100"/>
      <c r="AR111" s="100">
        <f t="shared" si="20"/>
        <v>0</v>
      </c>
      <c r="AS111" s="100">
        <f t="shared" si="17"/>
        <v>0</v>
      </c>
      <c r="AT111">
        <f t="shared" si="18"/>
        <v>0</v>
      </c>
      <c r="AU111" s="101">
        <f t="shared" si="14"/>
        <v>0</v>
      </c>
      <c r="AV111">
        <f t="shared" si="15"/>
        <v>0</v>
      </c>
      <c r="AW111"/>
    </row>
    <row r="112" spans="41:49" ht="14.4" x14ac:dyDescent="0.3">
      <c r="AW112"/>
    </row>
    <row r="113" spans="49:49" ht="14.4" x14ac:dyDescent="0.3">
      <c r="AW113"/>
    </row>
    <row r="114" spans="49:49" ht="14.4" x14ac:dyDescent="0.3">
      <c r="AW114"/>
    </row>
    <row r="115" spans="49:49" ht="14.4" x14ac:dyDescent="0.3">
      <c r="AW115"/>
    </row>
    <row r="116" spans="49:49" ht="14.4" x14ac:dyDescent="0.3">
      <c r="AW116"/>
    </row>
  </sheetData>
  <mergeCells count="54">
    <mergeCell ref="B32:B34"/>
    <mergeCell ref="D32:F32"/>
    <mergeCell ref="H32:I32"/>
    <mergeCell ref="L32:M32"/>
    <mergeCell ref="Q32:R32"/>
    <mergeCell ref="Q33:R33"/>
    <mergeCell ref="H34:N34"/>
    <mergeCell ref="P34:R34"/>
    <mergeCell ref="J32:K32"/>
    <mergeCell ref="D33:F33"/>
    <mergeCell ref="H33:I33"/>
    <mergeCell ref="L33:M33"/>
    <mergeCell ref="J33:K33"/>
    <mergeCell ref="B14:B18"/>
    <mergeCell ref="R18:T18"/>
    <mergeCell ref="F29:F30"/>
    <mergeCell ref="Q15:R15"/>
    <mergeCell ref="S15:T15"/>
    <mergeCell ref="Q16:R16"/>
    <mergeCell ref="S16:T16"/>
    <mergeCell ref="B23:E26"/>
    <mergeCell ref="O27:S27"/>
    <mergeCell ref="C14:C17"/>
    <mergeCell ref="D14:D17"/>
    <mergeCell ref="N15:N16"/>
    <mergeCell ref="N18:N27"/>
    <mergeCell ref="O18:P19"/>
    <mergeCell ref="F21:F23"/>
    <mergeCell ref="O26:S26"/>
    <mergeCell ref="S11:T11"/>
    <mergeCell ref="Q12:R12"/>
    <mergeCell ref="S12:T12"/>
    <mergeCell ref="Q13:R13"/>
    <mergeCell ref="S13:T13"/>
    <mergeCell ref="C6:D6"/>
    <mergeCell ref="F14:F15"/>
    <mergeCell ref="G14:G15"/>
    <mergeCell ref="F16:F17"/>
    <mergeCell ref="G16:G17"/>
    <mergeCell ref="B7:B11"/>
    <mergeCell ref="N7:N9"/>
    <mergeCell ref="Q7:R7"/>
    <mergeCell ref="C9:D9"/>
    <mergeCell ref="Q8:R8"/>
    <mergeCell ref="Q9:R9"/>
    <mergeCell ref="N11:N13"/>
    <mergeCell ref="Q11:R11"/>
    <mergeCell ref="O2:T3"/>
    <mergeCell ref="D4:G5"/>
    <mergeCell ref="N4:N5"/>
    <mergeCell ref="Q4:R4"/>
    <mergeCell ref="S4:T4"/>
    <mergeCell ref="Q5:R5"/>
    <mergeCell ref="S5:T5"/>
  </mergeCells>
  <hyperlinks>
    <hyperlink ref="O34" r:id="rId1" location="Expensestodate"/>
    <hyperlink ref="H34" r:id="rId2" location="Grantstructure"/>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20">
        <x14:dataValidation type="list" allowBlank="1" showInputMessage="1">
          <x14:formula1>
            <xm:f>Parameters!$C$13:$G$13</xm:f>
          </x14:formula1>
          <xm:sqref>G10</xm:sqref>
        </x14:dataValidation>
        <x14:dataValidation type="list" allowBlank="1" showInputMessage="1">
          <x14:formula1>
            <xm:f>Parameters!$C$12:$G$12</xm:f>
          </x14:formula1>
          <xm:sqref>G8</xm:sqref>
        </x14:dataValidation>
        <x14:dataValidation type="list" allowBlank="1" showInputMessage="1">
          <x14:formula1>
            <xm:f>Parameters!$C$31:$G$31</xm:f>
          </x14:formula1>
          <xm:sqref>G18</xm:sqref>
        </x14:dataValidation>
        <x14:dataValidation type="list" allowBlank="1" showInputMessage="1">
          <x14:formula1>
            <xm:f>Parameters!$C$32:$G$32</xm:f>
          </x14:formula1>
          <xm:sqref>G16</xm:sqref>
        </x14:dataValidation>
        <x14:dataValidation type="list" allowBlank="1" showInputMessage="1">
          <x14:formula1>
            <xm:f>Parameters!$C$35:$G$35</xm:f>
          </x14:formula1>
          <xm:sqref>G14</xm:sqref>
        </x14:dataValidation>
        <x14:dataValidation type="list" allowBlank="1" showInputMessage="1">
          <x14:formula1>
            <xm:f>Parameters!$C$36:$G$36</xm:f>
          </x14:formula1>
          <xm:sqref>G11</xm:sqref>
        </x14:dataValidation>
        <x14:dataValidation type="list" allowBlank="1" showInputMessage="1">
          <x14:formula1>
            <xm:f>Parameters!$C$11:$G$11</xm:f>
          </x14:formula1>
          <xm:sqref>G9</xm:sqref>
        </x14:dataValidation>
        <x14:dataValidation type="list" allowBlank="1" showInputMessage="1">
          <x14:formula1>
            <xm:f>Parameters!$C$10:$G$10</xm:f>
          </x14:formula1>
          <xm:sqref>G7</xm:sqref>
        </x14:dataValidation>
        <x14:dataValidation type="list" allowBlank="1" showInputMessage="1">
          <x14:formula1>
            <xm:f>Parameters!$C$6:$G$6</xm:f>
          </x14:formula1>
          <xm:sqref>D14:D17</xm:sqref>
        </x14:dataValidation>
        <x14:dataValidation type="list" allowBlank="1" showInputMessage="1">
          <x14:formula1>
            <xm:f>Parameters!$C$5:$G$5</xm:f>
          </x14:formula1>
          <xm:sqref>D11</xm:sqref>
        </x14:dataValidation>
        <x14:dataValidation type="list" allowBlank="1" showInputMessage="1">
          <x14:formula1>
            <xm:f>Parameters!$C$4:$G$4</xm:f>
          </x14:formula1>
          <xm:sqref>D10</xm:sqref>
        </x14:dataValidation>
        <x14:dataValidation type="list" allowBlank="1" showInputMessage="1">
          <x14:formula1>
            <xm:f>Parameters!$C$9:$G$9</xm:f>
          </x14:formula1>
          <xm:sqref>D7</xm:sqref>
        </x14:dataValidation>
        <x14:dataValidation type="list" allowBlank="1" showInputMessage="1">
          <x14:formula1>
            <xm:f>Parameters!$C$16:$G$16</xm:f>
          </x14:formula1>
          <xm:sqref>J17</xm:sqref>
        </x14:dataValidation>
        <x14:dataValidation type="list" allowBlank="1" showInputMessage="1">
          <x14:formula1>
            <xm:f>Parameters!$C$19:$G$19</xm:f>
          </x14:formula1>
          <xm:sqref>J18</xm:sqref>
        </x14:dataValidation>
        <x14:dataValidation type="list" allowBlank="1" showInputMessage="1">
          <x14:formula1>
            <xm:f>Parameters!$C$24:$G$24</xm:f>
          </x14:formula1>
          <xm:sqref>J15</xm:sqref>
        </x14:dataValidation>
        <x14:dataValidation type="list" allowBlank="1" showInputMessage="1">
          <x14:formula1>
            <xm:f>Parameters!$C$17:$G$17</xm:f>
          </x14:formula1>
          <xm:sqref>J14</xm:sqref>
        </x14:dataValidation>
        <x14:dataValidation type="list" allowBlank="1" showInputMessage="1">
          <x14:formula1>
            <xm:f>Parameters!$C$23:$G$23</xm:f>
          </x14:formula1>
          <xm:sqref>J16</xm:sqref>
        </x14:dataValidation>
        <x14:dataValidation type="list" allowBlank="1" showInputMessage="1">
          <x14:formula1>
            <xm:f>Parameters!$C$18:$G$18</xm:f>
          </x14:formula1>
          <xm:sqref>J10</xm:sqref>
        </x14:dataValidation>
        <x14:dataValidation type="list" allowBlank="1" showInputMessage="1">
          <x14:formula1>
            <xm:f>Parameters!$C$26:$G$26</xm:f>
          </x14:formula1>
          <xm:sqref>J9</xm:sqref>
        </x14:dataValidation>
        <x14:dataValidation type="list" allowBlank="1" showInputMessage="1">
          <x14:formula1>
            <xm:f>Parameters!$D$25:$G$25</xm:f>
          </x14:formula1>
          <xm:sqref>J7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6"/>
  <sheetViews>
    <sheetView zoomScaleNormal="100" zoomScalePageLayoutView="135" workbookViewId="0">
      <selection activeCell="J17" sqref="J17"/>
    </sheetView>
  </sheetViews>
  <sheetFormatPr defaultColWidth="8.77734375" defaultRowHeight="10.199999999999999" x14ac:dyDescent="0.2"/>
  <cols>
    <col min="1" max="1" width="1.44140625" style="1" customWidth="1"/>
    <col min="2" max="2" width="9.33203125" style="1" customWidth="1"/>
    <col min="3" max="3" width="14.44140625" style="1" customWidth="1"/>
    <col min="4" max="4" width="5.77734375" style="1" customWidth="1"/>
    <col min="5" max="5" width="1.77734375" style="1" customWidth="1"/>
    <col min="6" max="6" width="18" style="1" customWidth="1"/>
    <col min="7" max="7" width="9.6640625" style="1" customWidth="1"/>
    <col min="8" max="8" width="1.33203125" style="1" customWidth="1"/>
    <col min="9" max="9" width="16.33203125" style="1" customWidth="1"/>
    <col min="10" max="10" width="8.44140625" style="1" customWidth="1"/>
    <col min="11" max="11" width="1.44140625" style="1" customWidth="1"/>
    <col min="12" max="12" width="2.77734375" style="1" customWidth="1"/>
    <col min="13" max="13" width="2.6640625" style="1" customWidth="1"/>
    <col min="14" max="14" width="14.6640625" style="1" customWidth="1"/>
    <col min="15" max="15" width="30.77734375" style="1" customWidth="1"/>
    <col min="16" max="16" width="23.44140625" style="1" customWidth="1"/>
    <col min="17" max="17" width="1" style="1" customWidth="1"/>
    <col min="18" max="18" width="24.33203125" style="1" customWidth="1"/>
    <col min="19" max="19" width="10.6640625" style="1" customWidth="1"/>
    <col min="20" max="20" width="5.88671875" style="1" customWidth="1"/>
    <col min="21" max="21" width="13.6640625" style="1" customWidth="1"/>
    <col min="22" max="22" width="12.77734375" style="1" customWidth="1"/>
    <col min="23" max="16384" width="8.77734375" style="1"/>
  </cols>
  <sheetData>
    <row r="1" spans="1:50" ht="6" customHeight="1" thickBot="1" x14ac:dyDescent="0.5">
      <c r="A1" s="67"/>
      <c r="B1" s="17"/>
      <c r="C1" s="17"/>
      <c r="D1" s="17"/>
      <c r="E1" s="17"/>
      <c r="F1" s="17"/>
      <c r="G1" s="17"/>
      <c r="H1" s="17"/>
      <c r="I1" s="17"/>
      <c r="J1" s="17"/>
      <c r="K1" s="17"/>
      <c r="L1" s="17"/>
      <c r="M1" s="17"/>
      <c r="N1" s="17"/>
      <c r="O1" s="30"/>
      <c r="P1" s="17"/>
      <c r="Q1" s="17"/>
      <c r="R1" s="17"/>
      <c r="S1" s="17"/>
      <c r="T1" s="17"/>
      <c r="U1" s="17"/>
      <c r="V1" s="17"/>
      <c r="W1" s="17"/>
      <c r="X1" s="17"/>
      <c r="Y1" s="17"/>
      <c r="Z1" s="17"/>
      <c r="AA1" s="17"/>
      <c r="AB1" s="17"/>
      <c r="AC1" s="17"/>
      <c r="AD1" s="17"/>
      <c r="AE1" s="17"/>
      <c r="AF1" s="17"/>
      <c r="AG1" s="17"/>
      <c r="AH1" s="17"/>
      <c r="AI1" s="17"/>
      <c r="AJ1" s="17"/>
      <c r="AK1" s="17"/>
      <c r="AL1" s="17"/>
      <c r="AM1" s="17"/>
    </row>
    <row r="2" spans="1:50" ht="10.199999999999999" customHeight="1" x14ac:dyDescent="0.3">
      <c r="A2" s="115" t="s">
        <v>174</v>
      </c>
      <c r="B2" s="20"/>
      <c r="D2" s="20"/>
      <c r="E2" s="20"/>
      <c r="F2" s="20"/>
      <c r="G2" s="20"/>
      <c r="H2" s="20"/>
      <c r="I2" s="20"/>
      <c r="J2" s="17"/>
      <c r="K2" s="17"/>
      <c r="L2" s="17"/>
      <c r="M2" s="17"/>
      <c r="N2" s="17"/>
      <c r="O2" s="297" t="s">
        <v>55</v>
      </c>
      <c r="P2" s="298"/>
      <c r="Q2" s="298"/>
      <c r="R2" s="298"/>
      <c r="S2" s="298"/>
      <c r="T2" s="299"/>
      <c r="U2" s="17"/>
      <c r="V2" s="17"/>
      <c r="W2" s="17"/>
      <c r="X2" s="17"/>
      <c r="Y2" s="17"/>
      <c r="Z2" s="17"/>
      <c r="AA2" s="17"/>
      <c r="AB2" s="17"/>
      <c r="AC2" s="17"/>
      <c r="AD2" s="17"/>
      <c r="AE2" s="17"/>
      <c r="AF2" s="17"/>
      <c r="AG2" s="17"/>
      <c r="AH2" s="17"/>
      <c r="AI2" s="17"/>
      <c r="AJ2" s="17"/>
      <c r="AK2" s="17"/>
      <c r="AL2" s="17"/>
      <c r="AM2" s="17"/>
      <c r="AO2" t="s">
        <v>156</v>
      </c>
      <c r="AP2" t="s">
        <v>157</v>
      </c>
      <c r="AQ2" t="s">
        <v>158</v>
      </c>
      <c r="AR2" t="s">
        <v>159</v>
      </c>
      <c r="AS2" t="s">
        <v>160</v>
      </c>
      <c r="AT2" t="s">
        <v>161</v>
      </c>
      <c r="AU2" t="s">
        <v>162</v>
      </c>
      <c r="AV2" t="s">
        <v>198</v>
      </c>
      <c r="AW2" t="s">
        <v>164</v>
      </c>
    </row>
    <row r="3" spans="1:50" ht="10.199999999999999" customHeight="1" thickBot="1" x14ac:dyDescent="0.35">
      <c r="A3" s="17"/>
      <c r="B3" s="20"/>
      <c r="C3" s="20"/>
      <c r="D3" s="20"/>
      <c r="E3" s="20"/>
      <c r="F3" s="20"/>
      <c r="G3" s="20"/>
      <c r="H3" s="20"/>
      <c r="I3" s="20"/>
      <c r="J3" s="17"/>
      <c r="K3" s="17"/>
      <c r="L3" s="17"/>
      <c r="M3" s="17"/>
      <c r="N3" s="17"/>
      <c r="O3" s="300"/>
      <c r="P3" s="301"/>
      <c r="Q3" s="301"/>
      <c r="R3" s="301"/>
      <c r="S3" s="301"/>
      <c r="T3" s="302"/>
      <c r="U3" s="17"/>
      <c r="V3" s="17"/>
      <c r="W3" s="17"/>
      <c r="X3" s="17"/>
      <c r="Y3" s="17"/>
      <c r="Z3" s="17"/>
      <c r="AA3" s="17"/>
      <c r="AB3" s="17"/>
      <c r="AC3" s="17"/>
      <c r="AD3" s="17"/>
      <c r="AE3" s="17"/>
      <c r="AF3" s="17"/>
      <c r="AG3" s="17"/>
      <c r="AH3" s="17"/>
      <c r="AI3" s="17"/>
      <c r="AJ3" s="17"/>
      <c r="AK3" s="17"/>
      <c r="AL3" s="17"/>
      <c r="AM3" s="17"/>
      <c r="AO3"/>
      <c r="AP3"/>
      <c r="AQ3"/>
      <c r="AR3"/>
      <c r="AS3"/>
      <c r="AT3"/>
      <c r="AU3"/>
      <c r="AV3"/>
      <c r="AW3"/>
    </row>
    <row r="4" spans="1:50" ht="33.450000000000003" customHeight="1" x14ac:dyDescent="0.3">
      <c r="A4" s="17"/>
      <c r="B4" s="20"/>
      <c r="C4" s="20"/>
      <c r="D4" s="264" t="s">
        <v>57</v>
      </c>
      <c r="E4" s="265"/>
      <c r="F4" s="265"/>
      <c r="G4" s="303"/>
      <c r="H4" s="20"/>
      <c r="I4" s="17"/>
      <c r="J4" s="17"/>
      <c r="K4" s="90"/>
      <c r="L4" s="90"/>
      <c r="M4" s="90"/>
      <c r="N4" s="257" t="s">
        <v>59</v>
      </c>
      <c r="O4" s="198" t="s">
        <v>32</v>
      </c>
      <c r="P4" s="198" t="s">
        <v>33</v>
      </c>
      <c r="Q4" s="305" t="s">
        <v>34</v>
      </c>
      <c r="R4" s="305"/>
      <c r="S4" s="305" t="s">
        <v>35</v>
      </c>
      <c r="T4" s="306"/>
      <c r="U4" s="17"/>
      <c r="V4" s="17"/>
      <c r="W4" s="17"/>
      <c r="X4" s="17"/>
      <c r="Y4" s="17"/>
      <c r="Z4" s="17"/>
      <c r="AA4" s="17"/>
      <c r="AB4" s="17"/>
      <c r="AC4" s="17"/>
      <c r="AD4" s="17"/>
      <c r="AE4" s="17"/>
      <c r="AF4" s="17"/>
      <c r="AG4" s="17"/>
      <c r="AH4" s="17"/>
      <c r="AI4" s="17"/>
      <c r="AJ4" s="17"/>
      <c r="AK4" s="17"/>
      <c r="AL4" s="17"/>
      <c r="AM4" s="17"/>
      <c r="AO4">
        <v>0</v>
      </c>
      <c r="AP4" s="100">
        <f>N33</f>
        <v>288</v>
      </c>
      <c r="AQ4" s="100">
        <f>(1-$D$11)*AP4</f>
        <v>144</v>
      </c>
      <c r="AR4" s="100"/>
      <c r="AS4"/>
      <c r="AT4">
        <f>IF(ISNUMBER(AO5),SUM(AQ4:AR4),SUM(AQ4:AS4))</f>
        <v>144</v>
      </c>
      <c r="AU4" s="101">
        <f t="shared" ref="AU4:AU67" si="0">LN(AT4+$J$33)-LN($J$33)</f>
        <v>0.407887093456063</v>
      </c>
      <c r="AV4">
        <f>IF(ISNUMBER(AO4),AU4/(1+$D$7)^AO4,0)</f>
        <v>0.407887093456063</v>
      </c>
      <c r="AW4"/>
    </row>
    <row r="5" spans="1:50" ht="10.8" customHeight="1" thickBot="1" x14ac:dyDescent="0.35">
      <c r="A5" s="17"/>
      <c r="B5" s="17"/>
      <c r="C5" s="33"/>
      <c r="D5" s="268"/>
      <c r="E5" s="269"/>
      <c r="F5" s="269"/>
      <c r="G5" s="304"/>
      <c r="H5" s="33"/>
      <c r="I5" s="33"/>
      <c r="J5" s="17"/>
      <c r="K5" s="17"/>
      <c r="L5" s="17"/>
      <c r="M5" s="17"/>
      <c r="N5" s="259"/>
      <c r="O5" s="199">
        <f>D33/(1+D7)^10</f>
        <v>0.1553200531458121</v>
      </c>
      <c r="P5" s="199">
        <f>O5*(1-1/(1+D7)^G16)/(1-1/(1+D7))</f>
        <v>2.7984077146577926</v>
      </c>
      <c r="Q5" s="290">
        <f>P5*G7*G9*G18*G8/G33</f>
        <v>1.9439135018649824E-2</v>
      </c>
      <c r="R5" s="290"/>
      <c r="S5" s="290">
        <f>G14*G11</f>
        <v>6.4014192141491587E-3</v>
      </c>
      <c r="T5" s="291"/>
      <c r="U5" s="17"/>
      <c r="V5" s="17"/>
      <c r="W5" s="17"/>
      <c r="X5" s="17"/>
      <c r="Y5" s="17"/>
      <c r="Z5" s="17"/>
      <c r="AA5" s="17"/>
      <c r="AB5" s="17"/>
      <c r="AC5" s="17"/>
      <c r="AD5" s="17"/>
      <c r="AE5" s="17"/>
      <c r="AF5" s="17"/>
      <c r="AG5" s="17"/>
      <c r="AH5" s="17"/>
      <c r="AI5" s="17"/>
      <c r="AJ5" s="17"/>
      <c r="AK5" s="17"/>
      <c r="AL5" s="17"/>
      <c r="AM5" s="17"/>
      <c r="AO5">
        <f t="shared" ref="AO5:AO68" si="1">IF(AO4&lt;$D$14,AO4+1,"")</f>
        <v>1</v>
      </c>
      <c r="AP5" s="100">
        <f>AP4-AQ4</f>
        <v>144</v>
      </c>
      <c r="AQ5" s="100"/>
      <c r="AR5" s="100">
        <f t="shared" ref="AR5:AR68" si="2">$D$10*AP5</f>
        <v>21.599999999999998</v>
      </c>
      <c r="AS5" s="100">
        <f>AP5</f>
        <v>144</v>
      </c>
      <c r="AT5">
        <f t="shared" ref="AT5:AT14" si="3">IF(ISNUMBER(AO6),SUM(AQ5:AR5),SUM(AQ5:AS5))</f>
        <v>21.599999999999998</v>
      </c>
      <c r="AU5" s="101">
        <f t="shared" si="0"/>
        <v>7.2828074370809404E-2</v>
      </c>
      <c r="AV5">
        <f t="shared" ref="AV5:AV68" si="4">IF(ISNUMBER(AO5),AU5/(1+$D$7)^AO5,0)</f>
        <v>6.9360070829342285E-2</v>
      </c>
      <c r="AW5">
        <f>SUM(AV5:AV111)</f>
        <v>0.94067933470164244</v>
      </c>
      <c r="AX5" s="1">
        <f>SUM(AV5:AV23)</f>
        <v>0.94067933470164244</v>
      </c>
    </row>
    <row r="6" spans="1:50" ht="14.4" x14ac:dyDescent="0.3">
      <c r="A6" s="17"/>
      <c r="B6" s="10"/>
      <c r="C6" s="293" t="s">
        <v>12</v>
      </c>
      <c r="D6" s="293"/>
      <c r="E6" s="61"/>
      <c r="F6" s="28" t="s">
        <v>13</v>
      </c>
      <c r="G6" s="29"/>
      <c r="H6" s="62"/>
      <c r="I6" s="28" t="s">
        <v>47</v>
      </c>
      <c r="J6" s="29"/>
      <c r="K6" s="11"/>
      <c r="L6" s="6"/>
      <c r="M6" s="17"/>
      <c r="N6" s="18"/>
      <c r="O6" s="6"/>
      <c r="P6" s="6"/>
      <c r="Q6" s="6"/>
      <c r="R6" s="6"/>
      <c r="S6" s="6"/>
      <c r="T6" s="12"/>
      <c r="U6" s="17"/>
      <c r="V6" s="17"/>
      <c r="W6" s="17"/>
      <c r="X6" s="17"/>
      <c r="Y6" s="17"/>
      <c r="Z6" s="17"/>
      <c r="AA6" s="17"/>
      <c r="AB6" s="17"/>
      <c r="AC6" s="17"/>
      <c r="AD6" s="17"/>
      <c r="AE6" s="17"/>
      <c r="AF6" s="17"/>
      <c r="AG6" s="17"/>
      <c r="AH6" s="17"/>
      <c r="AI6" s="17"/>
      <c r="AJ6" s="17"/>
      <c r="AK6" s="17"/>
      <c r="AL6" s="17"/>
      <c r="AM6" s="17"/>
      <c r="AO6">
        <f t="shared" si="1"/>
        <v>2</v>
      </c>
      <c r="AP6" s="100">
        <f t="shared" ref="AP6:AP69" si="5">IF(ISNUMBER(AO6),AS5,0)</f>
        <v>144</v>
      </c>
      <c r="AQ6" s="100"/>
      <c r="AR6" s="100">
        <f t="shared" si="2"/>
        <v>21.599999999999998</v>
      </c>
      <c r="AS6" s="100">
        <f t="shared" ref="AS6:AS69" si="6">AP6</f>
        <v>144</v>
      </c>
      <c r="AT6">
        <f t="shared" si="3"/>
        <v>21.599999999999998</v>
      </c>
      <c r="AU6" s="101">
        <f t="shared" si="0"/>
        <v>7.2828074370809404E-2</v>
      </c>
      <c r="AV6">
        <f t="shared" si="4"/>
        <v>6.6057210313659326E-2</v>
      </c>
      <c r="AW6"/>
    </row>
    <row r="7" spans="1:50" ht="20.55" customHeight="1" x14ac:dyDescent="0.3">
      <c r="A7" s="17"/>
      <c r="B7" s="294" t="s">
        <v>58</v>
      </c>
      <c r="C7" s="174" t="s">
        <v>0</v>
      </c>
      <c r="D7" s="175">
        <v>0.05</v>
      </c>
      <c r="E7" s="2"/>
      <c r="F7" s="14" t="s">
        <v>4</v>
      </c>
      <c r="G7" s="13">
        <v>0.30254930254930251</v>
      </c>
      <c r="H7" s="4"/>
      <c r="I7" s="14" t="s">
        <v>8</v>
      </c>
      <c r="J7" s="13">
        <f>0.152684297783367/2</f>
        <v>7.6342148891683503E-2</v>
      </c>
      <c r="K7" s="12"/>
      <c r="L7" s="6"/>
      <c r="M7" s="17"/>
      <c r="N7" s="259" t="s">
        <v>61</v>
      </c>
      <c r="O7" s="6"/>
      <c r="P7" s="200" t="s">
        <v>36</v>
      </c>
      <c r="Q7" s="280" t="s">
        <v>39</v>
      </c>
      <c r="R7" s="280"/>
      <c r="S7" s="113"/>
      <c r="T7" s="12"/>
      <c r="U7" s="17"/>
      <c r="V7" s="17"/>
      <c r="W7" s="17"/>
      <c r="X7" s="17"/>
      <c r="Y7" s="17"/>
      <c r="Z7" s="17"/>
      <c r="AA7" s="17"/>
      <c r="AB7" s="17"/>
      <c r="AC7" s="17"/>
      <c r="AD7" s="17"/>
      <c r="AE7" s="17"/>
      <c r="AF7" s="17"/>
      <c r="AG7" s="17"/>
      <c r="AH7" s="17"/>
      <c r="AI7" s="17"/>
      <c r="AJ7" s="17"/>
      <c r="AK7" s="17"/>
      <c r="AL7" s="17"/>
      <c r="AM7" s="17"/>
      <c r="AO7">
        <f t="shared" si="1"/>
        <v>3</v>
      </c>
      <c r="AP7" s="100">
        <f>IF(ISNUMBER(AO7),AS6,0)</f>
        <v>144</v>
      </c>
      <c r="AQ7" s="100"/>
      <c r="AR7" s="100">
        <f t="shared" si="2"/>
        <v>21.599999999999998</v>
      </c>
      <c r="AS7" s="100">
        <f t="shared" si="6"/>
        <v>144</v>
      </c>
      <c r="AT7">
        <f t="shared" si="3"/>
        <v>21.599999999999998</v>
      </c>
      <c r="AU7" s="101">
        <f t="shared" si="0"/>
        <v>7.2828074370809404E-2</v>
      </c>
      <c r="AV7">
        <f t="shared" si="4"/>
        <v>6.2911628870151726E-2</v>
      </c>
      <c r="AW7"/>
    </row>
    <row r="8" spans="1:50" ht="20.399999999999999" customHeight="1" x14ac:dyDescent="0.3">
      <c r="A8" s="17"/>
      <c r="B8" s="294"/>
      <c r="C8" s="159"/>
      <c r="D8" s="159"/>
      <c r="E8" s="63"/>
      <c r="F8" s="16" t="s">
        <v>6</v>
      </c>
      <c r="G8" s="15">
        <v>0.5</v>
      </c>
      <c r="H8" s="5"/>
      <c r="I8" s="201" t="s">
        <v>255</v>
      </c>
      <c r="J8" s="202">
        <v>3</v>
      </c>
      <c r="K8" s="12"/>
      <c r="L8" s="6"/>
      <c r="M8" s="17"/>
      <c r="N8" s="259"/>
      <c r="O8" s="25" t="s">
        <v>53</v>
      </c>
      <c r="P8" s="154">
        <f>($S$5+$Q$5*J15)*J7*J9</f>
        <v>1.5188177373503978E-3</v>
      </c>
      <c r="Q8" s="295">
        <f>P8/(J16/J8)</f>
        <v>1.3018437748717696E-2</v>
      </c>
      <c r="R8" s="295"/>
      <c r="S8" s="116"/>
      <c r="T8" s="12"/>
      <c r="U8" s="17"/>
      <c r="V8" s="17"/>
      <c r="W8" s="17"/>
      <c r="X8" s="17"/>
      <c r="Y8" s="17"/>
      <c r="Z8" s="17"/>
      <c r="AA8" s="17"/>
      <c r="AB8" s="17"/>
      <c r="AC8" s="17"/>
      <c r="AD8" s="17"/>
      <c r="AE8" s="17"/>
      <c r="AF8" s="17"/>
      <c r="AG8" s="17"/>
      <c r="AH8" s="17"/>
      <c r="AI8" s="17"/>
      <c r="AJ8" s="17"/>
      <c r="AK8" s="17"/>
      <c r="AL8" s="17"/>
      <c r="AM8" s="17"/>
      <c r="AO8">
        <f t="shared" si="1"/>
        <v>4</v>
      </c>
      <c r="AP8" s="100">
        <f t="shared" si="5"/>
        <v>144</v>
      </c>
      <c r="AQ8" s="100"/>
      <c r="AR8" s="100">
        <f t="shared" si="2"/>
        <v>21.599999999999998</v>
      </c>
      <c r="AS8" s="100">
        <f t="shared" si="6"/>
        <v>144</v>
      </c>
      <c r="AT8">
        <f t="shared" si="3"/>
        <v>21.599999999999998</v>
      </c>
      <c r="AU8" s="101">
        <f t="shared" si="0"/>
        <v>7.2828074370809404E-2</v>
      </c>
      <c r="AV8">
        <f t="shared" si="4"/>
        <v>5.9915837019192127E-2</v>
      </c>
      <c r="AW8"/>
    </row>
    <row r="9" spans="1:50" ht="30.6" x14ac:dyDescent="0.3">
      <c r="A9" s="17"/>
      <c r="B9" s="294"/>
      <c r="C9" s="296" t="s">
        <v>14</v>
      </c>
      <c r="D9" s="296"/>
      <c r="E9" s="2"/>
      <c r="F9" s="201" t="s">
        <v>209</v>
      </c>
      <c r="G9" s="202">
        <f>2/3</f>
        <v>0.66666666666666663</v>
      </c>
      <c r="H9" s="5"/>
      <c r="I9" s="201" t="s">
        <v>126</v>
      </c>
      <c r="J9" s="202">
        <v>0.8</v>
      </c>
      <c r="K9" s="66"/>
      <c r="L9" s="6"/>
      <c r="M9" s="17"/>
      <c r="N9" s="259"/>
      <c r="O9" s="25" t="s">
        <v>52</v>
      </c>
      <c r="P9" s="186">
        <f>($S$5+$Q$5*J14)*J10*J18</f>
        <v>1.5283122653334338E-2</v>
      </c>
      <c r="Q9" s="295">
        <f>P9/(J17/J11)</f>
        <v>1.9296872037038303E-2</v>
      </c>
      <c r="R9" s="295"/>
      <c r="S9" s="116"/>
      <c r="T9" s="12"/>
      <c r="U9" s="17"/>
      <c r="V9" s="17"/>
      <c r="W9" s="17"/>
      <c r="X9" s="17"/>
      <c r="Y9" s="17"/>
      <c r="Z9" s="17"/>
      <c r="AA9" s="17"/>
      <c r="AB9" s="17"/>
      <c r="AC9" s="17"/>
      <c r="AD9" s="17"/>
      <c r="AE9" s="17"/>
      <c r="AF9" s="17"/>
      <c r="AG9" s="17"/>
      <c r="AH9" s="17"/>
      <c r="AI9" s="17"/>
      <c r="AJ9" s="17"/>
      <c r="AK9" s="17"/>
      <c r="AL9" s="17"/>
      <c r="AM9" s="17"/>
      <c r="AO9">
        <f t="shared" si="1"/>
        <v>5</v>
      </c>
      <c r="AP9" s="100">
        <f t="shared" si="5"/>
        <v>144</v>
      </c>
      <c r="AQ9" s="100"/>
      <c r="AR9" s="100">
        <f t="shared" si="2"/>
        <v>21.599999999999998</v>
      </c>
      <c r="AS9" s="100">
        <f t="shared" si="6"/>
        <v>144</v>
      </c>
      <c r="AT9">
        <f>IF(ISNUMBER(AO10),SUM(AQ9:AR9),SUM(AQ9:AS9))</f>
        <v>21.599999999999998</v>
      </c>
      <c r="AU9" s="101">
        <f t="shared" si="0"/>
        <v>7.2828074370809404E-2</v>
      </c>
      <c r="AV9">
        <f t="shared" si="4"/>
        <v>5.7062701923040117E-2</v>
      </c>
      <c r="AW9"/>
    </row>
    <row r="10" spans="1:50" ht="30.6" x14ac:dyDescent="0.3">
      <c r="A10" s="17"/>
      <c r="B10" s="294"/>
      <c r="C10" s="147" t="s">
        <v>3</v>
      </c>
      <c r="D10" s="148">
        <v>0.15</v>
      </c>
      <c r="E10" s="130"/>
      <c r="F10" s="158" t="s">
        <v>208</v>
      </c>
      <c r="G10" s="176">
        <v>2.4E-2</v>
      </c>
      <c r="H10" s="131"/>
      <c r="I10" s="157" t="s">
        <v>9</v>
      </c>
      <c r="J10" s="202">
        <v>0.66666666666666663</v>
      </c>
      <c r="K10" s="132"/>
      <c r="L10" s="6"/>
      <c r="M10" s="17"/>
      <c r="N10" s="149"/>
      <c r="O10" s="25"/>
      <c r="P10" s="150"/>
      <c r="Q10" s="116"/>
      <c r="R10" s="116"/>
      <c r="S10" s="116"/>
      <c r="T10" s="12"/>
      <c r="U10" s="17"/>
      <c r="V10" s="17"/>
      <c r="W10" s="17"/>
      <c r="X10" s="17"/>
      <c r="Y10" s="17"/>
      <c r="Z10" s="17"/>
      <c r="AA10" s="17"/>
      <c r="AB10" s="17"/>
      <c r="AC10" s="17"/>
      <c r="AD10" s="17"/>
      <c r="AE10" s="17"/>
      <c r="AF10" s="17"/>
      <c r="AG10" s="17"/>
      <c r="AH10" s="17"/>
      <c r="AI10" s="17"/>
      <c r="AJ10" s="17"/>
      <c r="AK10" s="17"/>
      <c r="AL10" s="17"/>
      <c r="AM10" s="17"/>
      <c r="AO10">
        <f t="shared" si="1"/>
        <v>6</v>
      </c>
      <c r="AP10" s="100">
        <f>IF(ISNUMBER(AO10),AS9,0)</f>
        <v>144</v>
      </c>
      <c r="AQ10" s="100"/>
      <c r="AR10" s="100">
        <f t="shared" si="2"/>
        <v>21.599999999999998</v>
      </c>
      <c r="AS10" s="100">
        <f t="shared" si="6"/>
        <v>144</v>
      </c>
      <c r="AT10">
        <f>IF(ISNUMBER(AO11),SUM(AQ10:AR10),SUM(AQ10:AS10))</f>
        <v>21.599999999999998</v>
      </c>
      <c r="AU10" s="101">
        <f t="shared" si="0"/>
        <v>7.2828074370809404E-2</v>
      </c>
      <c r="AV10">
        <f t="shared" si="4"/>
        <v>5.4345430402895356E-2</v>
      </c>
      <c r="AW10"/>
    </row>
    <row r="11" spans="1:50" ht="33" customHeight="1" x14ac:dyDescent="0.3">
      <c r="A11" s="17"/>
      <c r="B11" s="294"/>
      <c r="C11" s="169" t="s">
        <v>5</v>
      </c>
      <c r="D11" s="170">
        <v>0.5</v>
      </c>
      <c r="E11" s="3"/>
      <c r="F11" s="201" t="s">
        <v>220</v>
      </c>
      <c r="G11" s="171">
        <v>3</v>
      </c>
      <c r="H11" s="6"/>
      <c r="I11" s="201" t="s">
        <v>256</v>
      </c>
      <c r="J11" s="202">
        <v>1.25</v>
      </c>
      <c r="K11" s="66"/>
      <c r="L11" s="17"/>
      <c r="M11" s="17"/>
      <c r="N11" s="259" t="s">
        <v>211</v>
      </c>
      <c r="O11" s="59"/>
      <c r="P11" s="200" t="s">
        <v>205</v>
      </c>
      <c r="Q11" s="280" t="s">
        <v>206</v>
      </c>
      <c r="R11" s="280"/>
      <c r="S11" s="280" t="s">
        <v>207</v>
      </c>
      <c r="T11" s="281"/>
      <c r="U11" s="17"/>
      <c r="V11" s="17"/>
      <c r="W11" s="17"/>
      <c r="X11" s="17"/>
      <c r="Y11" s="17"/>
      <c r="Z11" s="17"/>
      <c r="AA11" s="17"/>
      <c r="AB11" s="17"/>
      <c r="AC11" s="17"/>
      <c r="AD11" s="17"/>
      <c r="AE11" s="17"/>
      <c r="AF11" s="17"/>
      <c r="AG11" s="17"/>
      <c r="AH11" s="17"/>
      <c r="AI11" s="17"/>
      <c r="AJ11" s="17"/>
      <c r="AK11" s="17"/>
      <c r="AL11" s="17"/>
      <c r="AM11" s="17"/>
      <c r="AO11">
        <f t="shared" si="1"/>
        <v>7</v>
      </c>
      <c r="AP11" s="100">
        <f>IF(ISNUMBER(AO11),AS10,0)</f>
        <v>144</v>
      </c>
      <c r="AQ11" s="100"/>
      <c r="AR11" s="100">
        <f t="shared" si="2"/>
        <v>21.599999999999998</v>
      </c>
      <c r="AS11" s="100">
        <f t="shared" si="6"/>
        <v>144</v>
      </c>
      <c r="AT11">
        <f>IF(ISNUMBER(AO12),SUM(AQ11:AR11),SUM(AQ11:AS11))</f>
        <v>21.599999999999998</v>
      </c>
      <c r="AU11" s="101">
        <f t="shared" si="0"/>
        <v>7.2828074370809404E-2</v>
      </c>
      <c r="AV11">
        <f t="shared" si="4"/>
        <v>5.1757552764662235E-2</v>
      </c>
      <c r="AW11"/>
    </row>
    <row r="12" spans="1:50" ht="10.8" customHeight="1" x14ac:dyDescent="0.3">
      <c r="A12" s="17"/>
      <c r="B12" s="18"/>
      <c r="C12" s="9"/>
      <c r="D12" s="8"/>
      <c r="E12" s="2"/>
      <c r="F12" s="64"/>
      <c r="G12" s="65"/>
      <c r="H12" s="60"/>
      <c r="I12" s="6"/>
      <c r="J12" s="8"/>
      <c r="K12" s="12"/>
      <c r="L12" s="6"/>
      <c r="M12" s="17"/>
      <c r="N12" s="259"/>
      <c r="O12" s="25" t="s">
        <v>53</v>
      </c>
      <c r="P12" s="199">
        <f>(1000/(J16/J8))*J15*J9*G9*G10*G7*J7*G8*G18*(1/G33)</f>
        <v>8.291027804851385E-2</v>
      </c>
      <c r="Q12" s="290">
        <f>(((1000/(J16/J8))*G14)/S33)*J7*J9</f>
        <v>3.0582456557092165E-2</v>
      </c>
      <c r="R12" s="290"/>
      <c r="S12" s="290">
        <f>P12+Q12</f>
        <v>0.11349273460560602</v>
      </c>
      <c r="T12" s="291"/>
      <c r="U12" s="17"/>
      <c r="V12" s="17"/>
      <c r="W12" s="17"/>
      <c r="X12" s="17"/>
      <c r="Y12" s="17"/>
      <c r="Z12" s="17"/>
      <c r="AA12" s="17"/>
      <c r="AB12" s="17"/>
      <c r="AC12" s="17"/>
      <c r="AD12" s="17"/>
      <c r="AE12" s="17"/>
      <c r="AF12" s="17"/>
      <c r="AG12" s="17"/>
      <c r="AH12" s="17"/>
      <c r="AI12" s="17"/>
      <c r="AJ12" s="17"/>
      <c r="AK12" s="17"/>
      <c r="AL12" s="17"/>
      <c r="AM12" s="17"/>
      <c r="AO12">
        <f t="shared" si="1"/>
        <v>8</v>
      </c>
      <c r="AP12" s="100">
        <f>IF(ISNUMBER(AO12),AS11,0)</f>
        <v>144</v>
      </c>
      <c r="AQ12" s="100"/>
      <c r="AR12" s="100">
        <f t="shared" si="2"/>
        <v>21.599999999999998</v>
      </c>
      <c r="AS12" s="100">
        <f t="shared" si="6"/>
        <v>144</v>
      </c>
      <c r="AT12">
        <f>IF(ISNUMBER(AO13),SUM(AQ12:AR12),SUM(AQ12:AS12))</f>
        <v>21.599999999999998</v>
      </c>
      <c r="AU12" s="101">
        <f t="shared" si="0"/>
        <v>7.2828074370809404E-2</v>
      </c>
      <c r="AV12">
        <f t="shared" si="4"/>
        <v>4.9292907394916423E-2</v>
      </c>
      <c r="AW12"/>
    </row>
    <row r="13" spans="1:50" ht="11.4" customHeight="1" x14ac:dyDescent="0.3">
      <c r="A13" s="17"/>
      <c r="B13" s="18"/>
      <c r="C13" s="9"/>
      <c r="D13" s="8"/>
      <c r="E13" s="2"/>
      <c r="F13" s="64"/>
      <c r="G13" s="65"/>
      <c r="H13" s="8"/>
      <c r="I13" s="6"/>
      <c r="J13" s="8"/>
      <c r="K13" s="12"/>
      <c r="L13" s="6"/>
      <c r="M13" s="17"/>
      <c r="N13" s="259"/>
      <c r="O13" s="25" t="s">
        <v>52</v>
      </c>
      <c r="P13" s="184">
        <f>(1000/(J17/J11))*J14*J10*G10*G7*G8*J18*G9*G18*(1/G33)</f>
        <v>0.11928330773769949</v>
      </c>
      <c r="Q13" s="292">
        <f>(((1000/(J17/J11))*G14)/S33)*J18*J10</f>
        <v>4.9175450713301982E-2</v>
      </c>
      <c r="R13" s="292"/>
      <c r="S13" s="290">
        <f>P13+Q13</f>
        <v>0.16845875845100147</v>
      </c>
      <c r="T13" s="291"/>
      <c r="U13" s="17"/>
      <c r="V13" s="17"/>
      <c r="W13" s="17"/>
      <c r="X13" s="17"/>
      <c r="Y13" s="17"/>
      <c r="Z13" s="17"/>
      <c r="AA13" s="17"/>
      <c r="AB13" s="17"/>
      <c r="AC13" s="17"/>
      <c r="AD13" s="17"/>
      <c r="AE13" s="17"/>
      <c r="AF13" s="17"/>
      <c r="AG13" s="17"/>
      <c r="AH13" s="17"/>
      <c r="AI13" s="17"/>
      <c r="AJ13" s="17"/>
      <c r="AK13" s="17"/>
      <c r="AL13" s="17"/>
      <c r="AM13" s="17"/>
      <c r="AO13">
        <f t="shared" si="1"/>
        <v>9</v>
      </c>
      <c r="AP13" s="100">
        <f>IF(ISNUMBER(AO13),AS12,0)</f>
        <v>144</v>
      </c>
      <c r="AQ13" s="100"/>
      <c r="AR13" s="100">
        <f t="shared" si="2"/>
        <v>21.599999999999998</v>
      </c>
      <c r="AS13" s="100">
        <f t="shared" si="6"/>
        <v>144</v>
      </c>
      <c r="AT13">
        <f t="shared" si="3"/>
        <v>21.599999999999998</v>
      </c>
      <c r="AU13" s="101">
        <f t="shared" si="0"/>
        <v>7.2828074370809404E-2</v>
      </c>
      <c r="AV13">
        <f t="shared" si="4"/>
        <v>4.694562609039659E-2</v>
      </c>
      <c r="AW13"/>
    </row>
    <row r="14" spans="1:50" ht="21" customHeight="1" x14ac:dyDescent="0.3">
      <c r="A14" s="17"/>
      <c r="B14" s="274" t="s">
        <v>173</v>
      </c>
      <c r="C14" s="275" t="s">
        <v>1</v>
      </c>
      <c r="D14" s="277">
        <v>15</v>
      </c>
      <c r="E14" s="3"/>
      <c r="F14" s="275" t="s">
        <v>2</v>
      </c>
      <c r="G14" s="277">
        <v>2.1338064047163861E-3</v>
      </c>
      <c r="H14" s="8"/>
      <c r="I14" s="172" t="s">
        <v>10</v>
      </c>
      <c r="J14" s="173">
        <v>0.85</v>
      </c>
      <c r="K14" s="12"/>
      <c r="L14" s="6"/>
      <c r="M14" s="17"/>
      <c r="N14" s="18"/>
      <c r="O14" s="6"/>
      <c r="P14" s="6"/>
      <c r="Q14" s="6"/>
      <c r="R14" s="6"/>
      <c r="S14" s="6"/>
      <c r="T14" s="12"/>
      <c r="U14" s="17"/>
      <c r="V14" s="17"/>
      <c r="W14" s="17"/>
      <c r="X14" s="17"/>
      <c r="Y14" s="17"/>
      <c r="Z14" s="17"/>
      <c r="AA14" s="17"/>
      <c r="AB14" s="17"/>
      <c r="AC14" s="17"/>
      <c r="AD14" s="17"/>
      <c r="AE14" s="17"/>
      <c r="AF14" s="17"/>
      <c r="AG14" s="17"/>
      <c r="AH14" s="17"/>
      <c r="AI14" s="17"/>
      <c r="AJ14" s="17"/>
      <c r="AK14" s="17"/>
      <c r="AL14" s="17"/>
      <c r="AM14" s="17"/>
      <c r="AO14">
        <f t="shared" si="1"/>
        <v>10</v>
      </c>
      <c r="AP14" s="100">
        <f t="shared" si="5"/>
        <v>144</v>
      </c>
      <c r="AQ14" s="100"/>
      <c r="AR14" s="100">
        <f t="shared" si="2"/>
        <v>21.599999999999998</v>
      </c>
      <c r="AS14" s="100">
        <f t="shared" si="6"/>
        <v>144</v>
      </c>
      <c r="AT14">
        <f t="shared" si="3"/>
        <v>21.599999999999998</v>
      </c>
      <c r="AU14" s="101">
        <f t="shared" si="0"/>
        <v>7.2828074370809404E-2</v>
      </c>
      <c r="AV14">
        <f t="shared" si="4"/>
        <v>4.4710120086091987E-2</v>
      </c>
      <c r="AW14"/>
    </row>
    <row r="15" spans="1:50" ht="21" customHeight="1" x14ac:dyDescent="0.3">
      <c r="A15" s="17"/>
      <c r="B15" s="274"/>
      <c r="C15" s="275"/>
      <c r="D15" s="277"/>
      <c r="E15" s="3"/>
      <c r="F15" s="283"/>
      <c r="G15" s="289"/>
      <c r="H15" s="8"/>
      <c r="I15" s="160" t="s">
        <v>11</v>
      </c>
      <c r="J15" s="161">
        <v>0.95</v>
      </c>
      <c r="K15" s="12"/>
      <c r="L15" s="6"/>
      <c r="M15" s="17"/>
      <c r="N15" s="259" t="s">
        <v>212</v>
      </c>
      <c r="O15" s="200" t="s">
        <v>213</v>
      </c>
      <c r="P15" s="200" t="s">
        <v>40</v>
      </c>
      <c r="Q15" s="280" t="s">
        <v>41</v>
      </c>
      <c r="R15" s="280"/>
      <c r="S15" s="280" t="s">
        <v>39</v>
      </c>
      <c r="T15" s="281"/>
      <c r="U15" s="17"/>
      <c r="V15" s="17"/>
      <c r="W15" s="17"/>
      <c r="X15" s="17"/>
      <c r="Y15" s="17"/>
      <c r="Z15" s="17"/>
      <c r="AA15" s="17"/>
      <c r="AB15" s="17"/>
      <c r="AC15" s="17"/>
      <c r="AD15" s="17"/>
      <c r="AE15" s="17"/>
      <c r="AF15" s="17"/>
      <c r="AG15" s="17"/>
      <c r="AH15" s="17"/>
      <c r="AI15" s="17"/>
      <c r="AJ15" s="17"/>
      <c r="AK15" s="17"/>
      <c r="AL15" s="17"/>
      <c r="AM15" s="17"/>
      <c r="AO15">
        <f t="shared" si="1"/>
        <v>11</v>
      </c>
      <c r="AP15" s="100">
        <f t="shared" si="5"/>
        <v>144</v>
      </c>
      <c r="AQ15" s="100"/>
      <c r="AR15" s="100">
        <f t="shared" si="2"/>
        <v>21.599999999999998</v>
      </c>
      <c r="AS15" s="100">
        <f t="shared" si="6"/>
        <v>144</v>
      </c>
      <c r="AT15">
        <f>IF(ISNUMBER(AO16),SUM(AQ15:AR15),SUM(AQ15:AS15))</f>
        <v>21.599999999999998</v>
      </c>
      <c r="AU15" s="101">
        <f t="shared" si="0"/>
        <v>7.2828074370809404E-2</v>
      </c>
      <c r="AV15">
        <f t="shared" si="4"/>
        <v>4.2581066748659031E-2</v>
      </c>
      <c r="AW15"/>
    </row>
    <row r="16" spans="1:50" ht="21" customHeight="1" thickBot="1" x14ac:dyDescent="0.35">
      <c r="A16" s="17"/>
      <c r="B16" s="274"/>
      <c r="C16" s="275"/>
      <c r="D16" s="277"/>
      <c r="E16" s="3"/>
      <c r="F16" s="282" t="s">
        <v>145</v>
      </c>
      <c r="G16" s="284">
        <v>40</v>
      </c>
      <c r="H16" s="8"/>
      <c r="I16" s="164" t="s">
        <v>30</v>
      </c>
      <c r="J16" s="162">
        <v>0.35</v>
      </c>
      <c r="K16" s="12"/>
      <c r="L16" s="6"/>
      <c r="M16" s="17"/>
      <c r="N16" s="279"/>
      <c r="O16" s="203">
        <f>AW5</f>
        <v>0.94067933470164244</v>
      </c>
      <c r="P16" s="203">
        <f>AV4</f>
        <v>0.407887093456063</v>
      </c>
      <c r="Q16" s="286">
        <f>O16+P16</f>
        <v>1.3485664281577054</v>
      </c>
      <c r="R16" s="286"/>
      <c r="S16" s="287">
        <f>Q16/(Sean!N33/Sean!O33)</f>
        <v>4.0222866728731564E-3</v>
      </c>
      <c r="T16" s="288"/>
      <c r="U16" s="17"/>
      <c r="V16" s="17"/>
      <c r="W16" s="17"/>
      <c r="X16" s="17"/>
      <c r="Y16" s="17"/>
      <c r="Z16" s="17"/>
      <c r="AA16" s="17"/>
      <c r="AB16" s="17"/>
      <c r="AC16" s="17"/>
      <c r="AD16" s="17"/>
      <c r="AE16" s="17"/>
      <c r="AF16" s="17"/>
      <c r="AG16" s="17"/>
      <c r="AH16" s="17"/>
      <c r="AI16" s="17"/>
      <c r="AJ16" s="17"/>
      <c r="AK16" s="17"/>
      <c r="AL16" s="17"/>
      <c r="AM16" s="17"/>
      <c r="AO16">
        <f t="shared" si="1"/>
        <v>12</v>
      </c>
      <c r="AP16" s="100">
        <f t="shared" si="5"/>
        <v>144</v>
      </c>
      <c r="AQ16" s="100"/>
      <c r="AR16" s="100">
        <f t="shared" si="2"/>
        <v>21.599999999999998</v>
      </c>
      <c r="AS16" s="100">
        <f t="shared" si="6"/>
        <v>144</v>
      </c>
      <c r="AT16">
        <f t="shared" ref="AT16:AT78" si="7">IF(ISNUMBER(AO17),SUM(AQ16:AR16),SUM(AQ16:AS16))</f>
        <v>21.599999999999998</v>
      </c>
      <c r="AU16" s="101">
        <f t="shared" si="0"/>
        <v>7.2828074370809404E-2</v>
      </c>
      <c r="AV16">
        <f t="shared" si="4"/>
        <v>4.0553396903484799E-2</v>
      </c>
      <c r="AW16"/>
    </row>
    <row r="17" spans="1:50" ht="21" thickBot="1" x14ac:dyDescent="0.35">
      <c r="A17" s="17"/>
      <c r="B17" s="274"/>
      <c r="C17" s="276"/>
      <c r="D17" s="278"/>
      <c r="E17" s="3"/>
      <c r="F17" s="283"/>
      <c r="G17" s="285"/>
      <c r="H17" s="6"/>
      <c r="I17" s="165" t="s">
        <v>7</v>
      </c>
      <c r="J17" s="163">
        <v>0.99</v>
      </c>
      <c r="K17" s="12"/>
      <c r="L17" s="6"/>
      <c r="M17" s="17"/>
      <c r="N17" s="6"/>
      <c r="O17" s="6"/>
      <c r="P17" s="6"/>
      <c r="Q17" s="6"/>
      <c r="R17" s="6"/>
      <c r="S17" s="6"/>
      <c r="T17" s="6"/>
      <c r="U17" s="17"/>
      <c r="V17" s="17"/>
      <c r="W17" s="17"/>
      <c r="X17" s="17"/>
      <c r="Y17" s="17"/>
      <c r="Z17" s="17"/>
      <c r="AA17" s="17"/>
      <c r="AB17" s="17"/>
      <c r="AC17" s="17"/>
      <c r="AD17" s="17"/>
      <c r="AE17" s="17"/>
      <c r="AF17" s="17"/>
      <c r="AG17" s="17"/>
      <c r="AH17" s="17"/>
      <c r="AI17" s="17"/>
      <c r="AJ17" s="17"/>
      <c r="AK17" s="17"/>
      <c r="AL17" s="17"/>
      <c r="AM17" s="17"/>
      <c r="AO17">
        <f>IF(AO16&lt;$D$14,AO16+1,"")</f>
        <v>13</v>
      </c>
      <c r="AP17" s="100">
        <f>IF(ISNUMBER(AO17),AS16,0)</f>
        <v>144</v>
      </c>
      <c r="AQ17" s="100"/>
      <c r="AR17" s="100">
        <f t="shared" si="2"/>
        <v>21.599999999999998</v>
      </c>
      <c r="AS17" s="100">
        <f t="shared" si="6"/>
        <v>144</v>
      </c>
      <c r="AT17">
        <f>IF(ISNUMBER(AO18),SUM(AQ17:AR17),SUM(AQ17:AS17))</f>
        <v>21.599999999999998</v>
      </c>
      <c r="AU17" s="101">
        <f t="shared" si="0"/>
        <v>7.2828074370809404E-2</v>
      </c>
      <c r="AV17">
        <f t="shared" si="4"/>
        <v>3.8622282765223614E-2</v>
      </c>
      <c r="AW17"/>
    </row>
    <row r="18" spans="1:50" ht="30.6" customHeight="1" x14ac:dyDescent="0.3">
      <c r="A18" s="17"/>
      <c r="B18" s="274"/>
      <c r="C18" s="6"/>
      <c r="D18" s="6"/>
      <c r="E18" s="3"/>
      <c r="F18" s="191" t="s">
        <v>15</v>
      </c>
      <c r="G18" s="183">
        <v>0.16600000000000001</v>
      </c>
      <c r="H18" s="6"/>
      <c r="I18" s="182" t="s">
        <v>154</v>
      </c>
      <c r="J18" s="181">
        <v>1</v>
      </c>
      <c r="K18" s="66"/>
      <c r="L18" s="6"/>
      <c r="M18" s="6"/>
      <c r="N18" s="254" t="s">
        <v>54</v>
      </c>
      <c r="O18" s="257" t="s">
        <v>166</v>
      </c>
      <c r="P18" s="258"/>
      <c r="Q18" s="112"/>
      <c r="R18" s="261" t="s">
        <v>42</v>
      </c>
      <c r="S18" s="261"/>
      <c r="T18" s="262"/>
      <c r="U18" s="17"/>
      <c r="V18" s="17"/>
      <c r="W18" s="17"/>
      <c r="X18" s="17"/>
      <c r="Y18" s="17"/>
      <c r="Z18" s="17"/>
      <c r="AA18" s="17"/>
      <c r="AB18" s="17"/>
      <c r="AC18" s="17"/>
      <c r="AD18" s="17"/>
      <c r="AE18" s="17"/>
      <c r="AF18" s="17"/>
      <c r="AG18" s="17"/>
      <c r="AH18" s="17"/>
      <c r="AI18" s="17"/>
      <c r="AJ18" s="17"/>
      <c r="AK18" s="17"/>
      <c r="AL18" s="17"/>
      <c r="AM18" s="17"/>
      <c r="AO18">
        <f>IF(AO17&lt;$D$14,AO17+1,"")</f>
        <v>14</v>
      </c>
      <c r="AP18" s="100">
        <f>IF(ISNUMBER(AO18),AS17,0)</f>
        <v>144</v>
      </c>
      <c r="AQ18" s="100"/>
      <c r="AR18" s="100">
        <f t="shared" si="2"/>
        <v>21.599999999999998</v>
      </c>
      <c r="AS18" s="100">
        <f t="shared" si="6"/>
        <v>144</v>
      </c>
      <c r="AT18">
        <f>IF(ISNUMBER(AO19),SUM(AQ18:AR18),SUM(AQ18:AS18))</f>
        <v>21.599999999999998</v>
      </c>
      <c r="AU18" s="101">
        <f t="shared" si="0"/>
        <v>7.2828074370809404E-2</v>
      </c>
      <c r="AV18">
        <f t="shared" si="4"/>
        <v>3.6783126443070115E-2</v>
      </c>
      <c r="AW18"/>
    </row>
    <row r="19" spans="1:50" ht="10.199999999999999" customHeight="1" thickBot="1" x14ac:dyDescent="0.35">
      <c r="A19" s="17"/>
      <c r="B19" s="177"/>
      <c r="C19" s="7"/>
      <c r="D19" s="7"/>
      <c r="E19" s="7"/>
      <c r="F19" s="178"/>
      <c r="G19" s="179"/>
      <c r="H19" s="7"/>
      <c r="I19" s="7"/>
      <c r="J19" s="7"/>
      <c r="K19" s="180"/>
      <c r="L19" s="6"/>
      <c r="M19" s="17"/>
      <c r="N19" s="255"/>
      <c r="O19" s="259"/>
      <c r="P19" s="260"/>
      <c r="Q19" s="113"/>
      <c r="R19" s="56" t="s">
        <v>43</v>
      </c>
      <c r="S19" s="56"/>
      <c r="T19" s="58">
        <f>(P33/Q33)*Q5</f>
        <v>20.708584753788337</v>
      </c>
      <c r="U19" s="17"/>
      <c r="V19" s="17"/>
      <c r="W19" s="17"/>
      <c r="X19" s="17"/>
      <c r="Y19" s="17"/>
      <c r="Z19" s="17"/>
      <c r="AA19" s="17"/>
      <c r="AB19" s="17"/>
      <c r="AC19" s="17"/>
      <c r="AD19" s="17"/>
      <c r="AE19" s="17"/>
      <c r="AF19" s="17"/>
      <c r="AG19" s="17"/>
      <c r="AH19" s="17"/>
      <c r="AI19" s="17"/>
      <c r="AJ19" s="17"/>
      <c r="AK19" s="17"/>
      <c r="AL19" s="17"/>
      <c r="AM19" s="17"/>
      <c r="AO19">
        <f>IF(AO18&lt;$D$14,AO18+1,"")</f>
        <v>15</v>
      </c>
      <c r="AP19" s="100">
        <f>IF(ISNUMBER(AO19),AS18,0)</f>
        <v>144</v>
      </c>
      <c r="AQ19" s="100"/>
      <c r="AR19" s="100">
        <f t="shared" si="2"/>
        <v>21.599999999999998</v>
      </c>
      <c r="AS19" s="100">
        <f t="shared" si="6"/>
        <v>144</v>
      </c>
      <c r="AT19">
        <f t="shared" si="7"/>
        <v>165.6</v>
      </c>
      <c r="AU19" s="101">
        <f t="shared" si="0"/>
        <v>0.4569076172533304</v>
      </c>
      <c r="AV19">
        <f t="shared" si="4"/>
        <v>0.21978037614685669</v>
      </c>
      <c r="AW19"/>
    </row>
    <row r="20" spans="1:50" ht="9.6" customHeight="1" thickBot="1" x14ac:dyDescent="0.35">
      <c r="A20" s="17"/>
      <c r="B20" s="17"/>
      <c r="C20" s="17"/>
      <c r="D20" s="17"/>
      <c r="E20" s="17"/>
      <c r="F20" s="17"/>
      <c r="G20" s="17"/>
      <c r="H20" s="17"/>
      <c r="I20" s="17"/>
      <c r="J20" s="17"/>
      <c r="K20" s="17"/>
      <c r="L20" s="17"/>
      <c r="M20" s="17"/>
      <c r="N20" s="255"/>
      <c r="O20" s="98" t="s">
        <v>51</v>
      </c>
      <c r="P20" s="57">
        <f>T20/T19</f>
        <v>2.1378375986487743</v>
      </c>
      <c r="Q20" s="114"/>
      <c r="R20" s="56" t="s">
        <v>44</v>
      </c>
      <c r="S20" s="56"/>
      <c r="T20" s="58">
        <f>Q8*P33</f>
        <v>44.271591101453481</v>
      </c>
      <c r="U20" s="17"/>
      <c r="V20" s="17"/>
      <c r="W20" s="17"/>
      <c r="X20" s="17"/>
      <c r="Y20" s="17"/>
      <c r="Z20" s="17"/>
      <c r="AA20" s="17"/>
      <c r="AB20" s="17"/>
      <c r="AC20" s="17"/>
      <c r="AD20" s="17"/>
      <c r="AE20" s="17"/>
      <c r="AF20" s="17"/>
      <c r="AG20" s="17"/>
      <c r="AH20" s="17"/>
      <c r="AI20" s="17"/>
      <c r="AJ20" s="17"/>
      <c r="AK20" s="17"/>
      <c r="AL20" s="17"/>
      <c r="AM20" s="17"/>
      <c r="AO20" t="str">
        <f t="shared" si="1"/>
        <v/>
      </c>
      <c r="AP20" s="100">
        <f t="shared" si="5"/>
        <v>0</v>
      </c>
      <c r="AQ20" s="100"/>
      <c r="AR20" s="100">
        <f t="shared" si="2"/>
        <v>0</v>
      </c>
      <c r="AS20" s="100">
        <f t="shared" si="6"/>
        <v>0</v>
      </c>
      <c r="AT20">
        <f t="shared" si="7"/>
        <v>0</v>
      </c>
      <c r="AU20" s="101">
        <f t="shared" si="0"/>
        <v>0</v>
      </c>
      <c r="AV20">
        <f t="shared" si="4"/>
        <v>0</v>
      </c>
      <c r="AW20"/>
    </row>
    <row r="21" spans="1:50" ht="10.199999999999999" customHeight="1" x14ac:dyDescent="0.3">
      <c r="A21" s="17"/>
      <c r="B21" s="17"/>
      <c r="C21" s="17"/>
      <c r="D21" s="17"/>
      <c r="E21" s="6"/>
      <c r="F21" s="263" t="s">
        <v>39</v>
      </c>
      <c r="G21" s="37" t="s">
        <v>38</v>
      </c>
      <c r="H21" s="38"/>
      <c r="I21" s="39">
        <f>Q8</f>
        <v>1.3018437748717696E-2</v>
      </c>
      <c r="J21" s="40"/>
      <c r="K21" s="41"/>
      <c r="L21" s="45"/>
      <c r="M21" s="6"/>
      <c r="N21" s="255"/>
      <c r="O21" s="98" t="s">
        <v>37</v>
      </c>
      <c r="P21" s="57">
        <f>T21/T19</f>
        <v>3.1688578440341728</v>
      </c>
      <c r="Q21" s="114"/>
      <c r="R21" s="56" t="s">
        <v>37</v>
      </c>
      <c r="S21" s="56"/>
      <c r="T21" s="58">
        <f>Q9*P33</f>
        <v>65.622561235888654</v>
      </c>
      <c r="U21" s="17"/>
      <c r="V21" s="17"/>
      <c r="W21" s="17"/>
      <c r="X21" s="17"/>
      <c r="Y21" s="17"/>
      <c r="Z21" s="17"/>
      <c r="AA21" s="17"/>
      <c r="AB21" s="17"/>
      <c r="AC21" s="17"/>
      <c r="AD21" s="17"/>
      <c r="AE21" s="17"/>
      <c r="AF21" s="17"/>
      <c r="AG21" s="17"/>
      <c r="AH21" s="17"/>
      <c r="AI21" s="17"/>
      <c r="AJ21" s="17"/>
      <c r="AK21" s="17"/>
      <c r="AL21" s="17"/>
      <c r="AM21" s="17"/>
      <c r="AO21" t="str">
        <f t="shared" si="1"/>
        <v/>
      </c>
      <c r="AP21" s="100">
        <f t="shared" si="5"/>
        <v>0</v>
      </c>
      <c r="AQ21" s="100"/>
      <c r="AR21" s="100">
        <f t="shared" si="2"/>
        <v>0</v>
      </c>
      <c r="AS21" s="100">
        <f t="shared" si="6"/>
        <v>0</v>
      </c>
      <c r="AT21">
        <f t="shared" si="7"/>
        <v>0</v>
      </c>
      <c r="AU21" s="101">
        <f t="shared" si="0"/>
        <v>0</v>
      </c>
      <c r="AV21">
        <f t="shared" si="4"/>
        <v>0</v>
      </c>
      <c r="AW21"/>
    </row>
    <row r="22" spans="1:50" ht="12" customHeight="1" thickBot="1" x14ac:dyDescent="0.35">
      <c r="A22" s="17"/>
      <c r="B22" s="17"/>
      <c r="C22" s="17"/>
      <c r="D22" s="17"/>
      <c r="E22" s="6"/>
      <c r="F22" s="244"/>
      <c r="G22" s="42" t="s">
        <v>37</v>
      </c>
      <c r="H22" s="43"/>
      <c r="I22" s="44">
        <f>Q9</f>
        <v>1.9296872037038303E-2</v>
      </c>
      <c r="J22" s="45"/>
      <c r="K22" s="46"/>
      <c r="L22" s="45"/>
      <c r="M22" s="6"/>
      <c r="N22" s="255"/>
      <c r="O22" s="99"/>
      <c r="P22" s="26"/>
      <c r="Q22" s="26"/>
      <c r="R22" s="56" t="s">
        <v>14</v>
      </c>
      <c r="S22" s="56"/>
      <c r="T22" s="58">
        <f>S16*P33</f>
        <v>13.678525358528997</v>
      </c>
      <c r="U22" s="17"/>
      <c r="V22" s="97"/>
      <c r="W22" s="17"/>
      <c r="X22" s="17"/>
      <c r="Y22" s="17"/>
      <c r="Z22" s="17"/>
      <c r="AA22" s="17"/>
      <c r="AB22" s="17"/>
      <c r="AC22" s="17"/>
      <c r="AD22" s="17"/>
      <c r="AE22" s="17"/>
      <c r="AF22" s="17"/>
      <c r="AG22" s="17"/>
      <c r="AH22" s="17"/>
      <c r="AI22" s="17"/>
      <c r="AJ22" s="17"/>
      <c r="AK22" s="17"/>
      <c r="AL22" s="17"/>
      <c r="AM22" s="17"/>
      <c r="AO22" t="str">
        <f t="shared" si="1"/>
        <v/>
      </c>
      <c r="AP22" s="100">
        <f t="shared" si="5"/>
        <v>0</v>
      </c>
      <c r="AQ22" s="100"/>
      <c r="AR22" s="100">
        <f t="shared" si="2"/>
        <v>0</v>
      </c>
      <c r="AS22" s="100">
        <f t="shared" si="6"/>
        <v>0</v>
      </c>
      <c r="AT22">
        <f t="shared" si="7"/>
        <v>0</v>
      </c>
      <c r="AU22" s="101">
        <f t="shared" si="0"/>
        <v>0</v>
      </c>
      <c r="AV22">
        <f t="shared" si="4"/>
        <v>0</v>
      </c>
      <c r="AW22"/>
    </row>
    <row r="23" spans="1:50" ht="10.8" customHeight="1" x14ac:dyDescent="0.3">
      <c r="A23" s="17"/>
      <c r="B23" s="264" t="s">
        <v>56</v>
      </c>
      <c r="C23" s="265"/>
      <c r="D23" s="265"/>
      <c r="E23" s="265"/>
      <c r="F23" s="244"/>
      <c r="G23" s="42" t="s">
        <v>14</v>
      </c>
      <c r="H23" s="43"/>
      <c r="I23" s="44">
        <f>Sean!S16</f>
        <v>4.0222866728731564E-3</v>
      </c>
      <c r="J23" s="45"/>
      <c r="K23" s="46"/>
      <c r="L23" s="45"/>
      <c r="M23" s="6"/>
      <c r="N23" s="255"/>
      <c r="O23" s="18"/>
      <c r="P23" s="6"/>
      <c r="Q23" s="6"/>
      <c r="R23" s="6"/>
      <c r="S23" s="6"/>
      <c r="T23" s="12"/>
      <c r="U23" s="17"/>
      <c r="V23" s="97"/>
      <c r="W23" s="17"/>
      <c r="X23" s="17"/>
      <c r="Y23" s="17"/>
      <c r="Z23" s="17"/>
      <c r="AA23" s="17"/>
      <c r="AB23" s="17"/>
      <c r="AC23" s="17"/>
      <c r="AD23" s="17"/>
      <c r="AE23" s="17"/>
      <c r="AF23" s="17"/>
      <c r="AG23" s="17"/>
      <c r="AH23" s="17"/>
      <c r="AI23" s="17"/>
      <c r="AJ23" s="17"/>
      <c r="AK23" s="17"/>
      <c r="AL23" s="17"/>
      <c r="AM23" s="17"/>
      <c r="AO23" t="str">
        <f t="shared" si="1"/>
        <v/>
      </c>
      <c r="AP23" s="100">
        <f t="shared" si="5"/>
        <v>0</v>
      </c>
      <c r="AQ23" s="100"/>
      <c r="AR23" s="100">
        <f t="shared" si="2"/>
        <v>0</v>
      </c>
      <c r="AS23" s="100">
        <f t="shared" si="6"/>
        <v>0</v>
      </c>
      <c r="AT23">
        <f t="shared" si="7"/>
        <v>0</v>
      </c>
      <c r="AU23" s="101">
        <f t="shared" si="0"/>
        <v>0</v>
      </c>
      <c r="AV23">
        <f t="shared" si="4"/>
        <v>0</v>
      </c>
      <c r="AW23"/>
    </row>
    <row r="24" spans="1:50" ht="12.45" customHeight="1" x14ac:dyDescent="0.3">
      <c r="A24" s="17"/>
      <c r="B24" s="266"/>
      <c r="C24" s="267"/>
      <c r="D24" s="267"/>
      <c r="E24" s="267"/>
      <c r="F24" s="47" t="s">
        <v>60</v>
      </c>
      <c r="G24" s="48"/>
      <c r="H24" s="48"/>
      <c r="I24" s="49">
        <f>Sean!S16*J33</f>
        <v>1.150052205507893</v>
      </c>
      <c r="J24" s="45"/>
      <c r="K24" s="46"/>
      <c r="L24" s="45"/>
      <c r="M24" s="6"/>
      <c r="N24" s="255"/>
      <c r="O24" s="18"/>
      <c r="P24" s="6"/>
      <c r="Q24" s="6"/>
      <c r="R24" s="6"/>
      <c r="S24" s="6"/>
      <c r="T24" s="12"/>
      <c r="U24" s="17"/>
      <c r="V24" s="6"/>
      <c r="W24" s="17"/>
      <c r="X24" s="17"/>
      <c r="Y24" s="17"/>
      <c r="Z24" s="17"/>
      <c r="AA24" s="17"/>
      <c r="AB24" s="17"/>
      <c r="AC24" s="17"/>
      <c r="AD24" s="17"/>
      <c r="AE24" s="17"/>
      <c r="AF24" s="17"/>
      <c r="AG24" s="17"/>
      <c r="AH24" s="17"/>
      <c r="AI24" s="17"/>
      <c r="AJ24" s="17"/>
      <c r="AK24" s="17"/>
      <c r="AL24" s="17"/>
      <c r="AM24" s="17"/>
      <c r="AO24" t="str">
        <f t="shared" si="1"/>
        <v/>
      </c>
      <c r="AP24" s="100">
        <f t="shared" si="5"/>
        <v>0</v>
      </c>
      <c r="AQ24" s="100"/>
      <c r="AR24" s="100">
        <f t="shared" si="2"/>
        <v>0</v>
      </c>
      <c r="AS24" s="100">
        <f t="shared" si="6"/>
        <v>0</v>
      </c>
      <c r="AT24">
        <f>IF(ISNUMBER(AO25),SUM(AQ24:AR24),SUM(AQ24:AS24))</f>
        <v>0</v>
      </c>
      <c r="AU24" s="101">
        <f t="shared" si="0"/>
        <v>0</v>
      </c>
      <c r="AV24">
        <f t="shared" si="4"/>
        <v>0</v>
      </c>
      <c r="AW24"/>
    </row>
    <row r="25" spans="1:50" ht="5.55" customHeight="1" x14ac:dyDescent="0.3">
      <c r="A25" s="17"/>
      <c r="B25" s="266"/>
      <c r="C25" s="267"/>
      <c r="D25" s="267"/>
      <c r="E25" s="267"/>
      <c r="F25" s="50"/>
      <c r="G25" s="45"/>
      <c r="H25" s="45"/>
      <c r="I25" s="51"/>
      <c r="J25" s="45"/>
      <c r="K25" s="46"/>
      <c r="L25" s="45"/>
      <c r="M25" s="6"/>
      <c r="N25" s="255"/>
      <c r="O25" s="18"/>
      <c r="P25" s="6"/>
      <c r="Q25" s="6"/>
      <c r="R25" s="6"/>
      <c r="S25" s="6"/>
      <c r="T25" s="12"/>
      <c r="U25" s="6"/>
      <c r="V25" s="6"/>
      <c r="W25" s="17"/>
      <c r="X25" s="17"/>
      <c r="Y25" s="17"/>
      <c r="Z25" s="17"/>
      <c r="AA25" s="17"/>
      <c r="AB25" s="17"/>
      <c r="AC25" s="17"/>
      <c r="AD25" s="17"/>
      <c r="AE25" s="17"/>
      <c r="AF25" s="17"/>
      <c r="AG25" s="17"/>
      <c r="AH25" s="17"/>
      <c r="AI25" s="17"/>
      <c r="AJ25" s="17"/>
      <c r="AK25" s="17"/>
      <c r="AL25" s="17"/>
      <c r="AM25" s="17"/>
      <c r="AO25" t="str">
        <f>IF(AO24&lt;$D$14,AO24+1,"")</f>
        <v/>
      </c>
      <c r="AP25" s="100">
        <f>IF(ISNUMBER(AO25),AS24,0)</f>
        <v>0</v>
      </c>
      <c r="AQ25" s="100"/>
      <c r="AR25" s="100">
        <f t="shared" si="2"/>
        <v>0</v>
      </c>
      <c r="AS25" s="100">
        <f t="shared" si="6"/>
        <v>0</v>
      </c>
      <c r="AT25">
        <f t="shared" si="7"/>
        <v>0</v>
      </c>
      <c r="AU25" s="101">
        <f t="shared" si="0"/>
        <v>0</v>
      </c>
      <c r="AV25">
        <f t="shared" si="4"/>
        <v>0</v>
      </c>
      <c r="AW25"/>
    </row>
    <row r="26" spans="1:50" ht="12" customHeight="1" thickBot="1" x14ac:dyDescent="0.35">
      <c r="A26" s="17"/>
      <c r="B26" s="268"/>
      <c r="C26" s="269"/>
      <c r="D26" s="269"/>
      <c r="E26" s="269"/>
      <c r="F26" s="52" t="s">
        <v>48</v>
      </c>
      <c r="G26" s="53">
        <f>I21/I23</f>
        <v>3.2365763078290257</v>
      </c>
      <c r="H26" s="54" t="s">
        <v>49</v>
      </c>
      <c r="I26" s="48"/>
      <c r="J26" s="48"/>
      <c r="K26" s="55"/>
      <c r="L26" s="45"/>
      <c r="M26" s="6"/>
      <c r="N26" s="255"/>
      <c r="O26" s="270" t="s">
        <v>46</v>
      </c>
      <c r="P26" s="271"/>
      <c r="Q26" s="271"/>
      <c r="R26" s="271"/>
      <c r="S26" s="271"/>
      <c r="T26" s="117">
        <f>T20-T19</f>
        <v>23.563006347665144</v>
      </c>
      <c r="U26" s="17"/>
      <c r="V26" s="17"/>
      <c r="W26" s="17"/>
      <c r="X26" s="17"/>
      <c r="Y26" s="17"/>
      <c r="Z26" s="17"/>
      <c r="AA26" s="17"/>
      <c r="AB26" s="17"/>
      <c r="AC26" s="17"/>
      <c r="AD26" s="17"/>
      <c r="AE26" s="17"/>
      <c r="AF26" s="17"/>
      <c r="AG26" s="17"/>
      <c r="AH26" s="17"/>
      <c r="AI26" s="17"/>
      <c r="AJ26" s="17"/>
      <c r="AK26" s="17"/>
      <c r="AL26" s="17"/>
      <c r="AM26" s="17"/>
      <c r="AO26" t="str">
        <f t="shared" si="1"/>
        <v/>
      </c>
      <c r="AP26" s="100">
        <f t="shared" si="5"/>
        <v>0</v>
      </c>
      <c r="AQ26" s="100"/>
      <c r="AR26" s="100">
        <f t="shared" si="2"/>
        <v>0</v>
      </c>
      <c r="AS26" s="100">
        <f t="shared" si="6"/>
        <v>0</v>
      </c>
      <c r="AT26">
        <f t="shared" si="7"/>
        <v>0</v>
      </c>
      <c r="AU26" s="101">
        <f t="shared" si="0"/>
        <v>0</v>
      </c>
      <c r="AV26">
        <f t="shared" si="4"/>
        <v>0</v>
      </c>
      <c r="AW26"/>
    </row>
    <row r="27" spans="1:50" ht="12.6" customHeight="1" thickBot="1" x14ac:dyDescent="0.35">
      <c r="A27" s="17"/>
      <c r="B27" s="17"/>
      <c r="C27" s="17"/>
      <c r="D27" s="17"/>
      <c r="E27" s="6"/>
      <c r="F27" s="52" t="s">
        <v>50</v>
      </c>
      <c r="G27" s="53">
        <f>I22/I23</f>
        <v>4.797487997854307</v>
      </c>
      <c r="H27" s="54" t="s">
        <v>49</v>
      </c>
      <c r="I27" s="48"/>
      <c r="J27" s="48"/>
      <c r="K27" s="55"/>
      <c r="L27" s="45"/>
      <c r="M27" s="6"/>
      <c r="N27" s="256"/>
      <c r="O27" s="272" t="s">
        <v>45</v>
      </c>
      <c r="P27" s="273"/>
      <c r="Q27" s="273"/>
      <c r="R27" s="273"/>
      <c r="S27" s="273"/>
      <c r="T27" s="118">
        <f>T21-T19</f>
        <v>44.913976482100317</v>
      </c>
      <c r="U27" s="17"/>
      <c r="V27" s="17"/>
      <c r="W27" s="17"/>
      <c r="X27" s="17"/>
      <c r="Y27" s="17"/>
      <c r="Z27" s="17"/>
      <c r="AA27" s="17"/>
      <c r="AB27" s="17"/>
      <c r="AC27" s="17"/>
      <c r="AD27" s="17"/>
      <c r="AE27" s="17"/>
      <c r="AF27" s="17"/>
      <c r="AG27" s="17"/>
      <c r="AH27" s="17"/>
      <c r="AI27" s="17"/>
      <c r="AJ27" s="17"/>
      <c r="AK27" s="17"/>
      <c r="AL27" s="17"/>
      <c r="AM27" s="17"/>
      <c r="AO27" t="str">
        <f t="shared" si="1"/>
        <v/>
      </c>
      <c r="AP27" s="100">
        <f t="shared" si="5"/>
        <v>0</v>
      </c>
      <c r="AQ27" s="100"/>
      <c r="AR27" s="100">
        <f t="shared" si="2"/>
        <v>0</v>
      </c>
      <c r="AS27" s="100">
        <f t="shared" si="6"/>
        <v>0</v>
      </c>
      <c r="AT27">
        <f t="shared" si="7"/>
        <v>0</v>
      </c>
      <c r="AU27" s="101">
        <f t="shared" si="0"/>
        <v>0</v>
      </c>
      <c r="AV27">
        <f t="shared" si="4"/>
        <v>0</v>
      </c>
      <c r="AW27" s="138"/>
      <c r="AX27" s="17"/>
    </row>
    <row r="28" spans="1:50" s="17" customFormat="1" ht="7.2" customHeight="1" x14ac:dyDescent="0.3">
      <c r="E28" s="6"/>
      <c r="F28" s="141"/>
      <c r="G28" s="134"/>
      <c r="H28" s="135"/>
      <c r="I28" s="45"/>
      <c r="J28" s="45"/>
      <c r="K28" s="46"/>
      <c r="L28" s="45"/>
      <c r="M28" s="6"/>
      <c r="N28" s="133"/>
      <c r="O28" s="136"/>
      <c r="P28" s="136"/>
      <c r="Q28" s="136"/>
      <c r="R28" s="136"/>
      <c r="S28" s="136"/>
      <c r="T28" s="137"/>
      <c r="AO28" t="str">
        <f t="shared" si="1"/>
        <v/>
      </c>
      <c r="AP28" s="100">
        <f t="shared" si="5"/>
        <v>0</v>
      </c>
      <c r="AQ28" s="100"/>
      <c r="AR28" s="100">
        <f t="shared" si="2"/>
        <v>0</v>
      </c>
      <c r="AS28" s="100">
        <f t="shared" si="6"/>
        <v>0</v>
      </c>
      <c r="AT28">
        <f t="shared" si="7"/>
        <v>0</v>
      </c>
      <c r="AU28" s="101">
        <f t="shared" si="0"/>
        <v>0</v>
      </c>
      <c r="AV28">
        <f t="shared" si="4"/>
        <v>0</v>
      </c>
      <c r="AW28"/>
      <c r="AX28" s="1"/>
    </row>
    <row r="29" spans="1:50" ht="13.8" customHeight="1" x14ac:dyDescent="0.3">
      <c r="A29" s="17"/>
      <c r="B29" s="17"/>
      <c r="C29" s="17"/>
      <c r="D29" s="17"/>
      <c r="E29" s="6"/>
      <c r="F29" s="244" t="s">
        <v>218</v>
      </c>
      <c r="G29" s="42" t="s">
        <v>38</v>
      </c>
      <c r="H29" s="43"/>
      <c r="I29" s="49">
        <f>1000/S12</f>
        <v>8811.1367082224187</v>
      </c>
      <c r="J29" s="45"/>
      <c r="K29" s="46"/>
      <c r="L29" s="45"/>
      <c r="M29" s="6"/>
      <c r="N29" s="133"/>
      <c r="O29" s="136"/>
      <c r="P29" s="136"/>
      <c r="Q29" s="136"/>
      <c r="R29" s="136"/>
      <c r="S29" s="136"/>
      <c r="T29" s="137"/>
      <c r="U29" s="17"/>
      <c r="V29" s="17"/>
      <c r="W29" s="17"/>
      <c r="X29" s="17"/>
      <c r="Y29" s="17"/>
      <c r="Z29" s="17"/>
      <c r="AA29" s="17"/>
      <c r="AB29" s="17"/>
      <c r="AC29" s="17"/>
      <c r="AD29" s="17"/>
      <c r="AE29" s="17"/>
      <c r="AF29" s="17"/>
      <c r="AG29" s="17"/>
      <c r="AH29" s="17"/>
      <c r="AI29" s="17"/>
      <c r="AJ29" s="17"/>
      <c r="AK29" s="17"/>
      <c r="AL29" s="17"/>
      <c r="AM29" s="17"/>
      <c r="AO29" t="str">
        <f t="shared" si="1"/>
        <v/>
      </c>
      <c r="AP29" s="100">
        <f t="shared" si="5"/>
        <v>0</v>
      </c>
      <c r="AQ29" s="100"/>
      <c r="AR29" s="100">
        <f t="shared" si="2"/>
        <v>0</v>
      </c>
      <c r="AS29" s="100">
        <f t="shared" si="6"/>
        <v>0</v>
      </c>
      <c r="AT29">
        <f t="shared" si="7"/>
        <v>0</v>
      </c>
      <c r="AU29" s="101">
        <f t="shared" si="0"/>
        <v>0</v>
      </c>
      <c r="AV29">
        <f t="shared" si="4"/>
        <v>0</v>
      </c>
      <c r="AW29"/>
    </row>
    <row r="30" spans="1:50" ht="13.2" customHeight="1" thickBot="1" x14ac:dyDescent="0.35">
      <c r="A30" s="17"/>
      <c r="B30" s="17"/>
      <c r="C30" s="17"/>
      <c r="D30" s="17"/>
      <c r="E30" s="6"/>
      <c r="F30" s="245"/>
      <c r="G30" s="142" t="s">
        <v>37</v>
      </c>
      <c r="H30" s="143"/>
      <c r="I30" s="146">
        <f>1000/S13</f>
        <v>5936.1710201067617</v>
      </c>
      <c r="J30" s="144"/>
      <c r="K30" s="145"/>
      <c r="L30" s="45"/>
      <c r="M30" s="6"/>
      <c r="N30" s="133"/>
      <c r="O30" s="136"/>
      <c r="P30" s="136"/>
      <c r="Q30" s="136"/>
      <c r="R30" s="136"/>
      <c r="S30" s="136"/>
      <c r="T30" s="137"/>
      <c r="U30" s="17"/>
      <c r="V30" s="17"/>
      <c r="W30" s="17"/>
      <c r="X30" s="17"/>
      <c r="Y30" s="17"/>
      <c r="Z30" s="17"/>
      <c r="AA30" s="17"/>
      <c r="AB30" s="17"/>
      <c r="AC30" s="17"/>
      <c r="AD30" s="17"/>
      <c r="AE30" s="17"/>
      <c r="AF30" s="17"/>
      <c r="AG30" s="17"/>
      <c r="AH30" s="17"/>
      <c r="AI30" s="17"/>
      <c r="AJ30" s="17"/>
      <c r="AK30" s="17"/>
      <c r="AL30" s="17"/>
      <c r="AM30" s="17"/>
      <c r="AO30" t="str">
        <f t="shared" si="1"/>
        <v/>
      </c>
      <c r="AP30" s="100">
        <f t="shared" si="5"/>
        <v>0</v>
      </c>
      <c r="AQ30" s="100"/>
      <c r="AR30" s="100">
        <f t="shared" si="2"/>
        <v>0</v>
      </c>
      <c r="AS30" s="100">
        <f t="shared" si="6"/>
        <v>0</v>
      </c>
      <c r="AT30">
        <f t="shared" si="7"/>
        <v>0</v>
      </c>
      <c r="AU30" s="101">
        <f t="shared" si="0"/>
        <v>0</v>
      </c>
      <c r="AV30">
        <f t="shared" si="4"/>
        <v>0</v>
      </c>
      <c r="AW30"/>
    </row>
    <row r="31" spans="1:50" ht="6.45" customHeight="1" thickBot="1" x14ac:dyDescent="0.35">
      <c r="A31" s="17"/>
      <c r="B31" s="17"/>
      <c r="C31" s="17"/>
      <c r="D31" s="17"/>
      <c r="E31" s="17"/>
      <c r="F31" s="140"/>
      <c r="G31" s="139"/>
      <c r="H31" s="45"/>
      <c r="I31" s="17"/>
      <c r="J31" s="17"/>
      <c r="K31" s="17"/>
      <c r="L31" s="17"/>
      <c r="M31" s="17"/>
      <c r="N31" s="17"/>
      <c r="O31" s="6"/>
      <c r="P31" s="6"/>
      <c r="Q31" s="6"/>
      <c r="R31" s="17"/>
      <c r="S31" s="17"/>
      <c r="T31" s="17"/>
      <c r="U31" s="17"/>
      <c r="V31" s="17"/>
      <c r="W31" s="17"/>
      <c r="X31" s="17"/>
      <c r="Y31" s="17"/>
      <c r="Z31" s="17"/>
      <c r="AA31" s="17"/>
      <c r="AB31" s="17"/>
      <c r="AC31" s="17"/>
      <c r="AD31" s="17"/>
      <c r="AE31" s="17"/>
      <c r="AF31" s="17"/>
      <c r="AG31" s="17"/>
      <c r="AH31" s="17"/>
      <c r="AI31" s="17"/>
      <c r="AJ31" s="17"/>
      <c r="AK31" s="17"/>
      <c r="AL31" s="17"/>
      <c r="AM31" s="17"/>
      <c r="AO31" t="str">
        <f t="shared" si="1"/>
        <v/>
      </c>
      <c r="AP31" s="100">
        <f t="shared" si="5"/>
        <v>0</v>
      </c>
      <c r="AQ31" s="100"/>
      <c r="AR31" s="100">
        <f t="shared" si="2"/>
        <v>0</v>
      </c>
      <c r="AS31" s="100">
        <f t="shared" si="6"/>
        <v>0</v>
      </c>
      <c r="AT31">
        <f t="shared" si="7"/>
        <v>0</v>
      </c>
      <c r="AU31" s="101">
        <f t="shared" si="0"/>
        <v>0</v>
      </c>
      <c r="AV31">
        <f t="shared" si="4"/>
        <v>0</v>
      </c>
    </row>
    <row r="32" spans="1:50" ht="51" customHeight="1" x14ac:dyDescent="0.3">
      <c r="A32" s="17"/>
      <c r="B32" s="246" t="s">
        <v>31</v>
      </c>
      <c r="C32" s="19"/>
      <c r="D32" s="231" t="s">
        <v>26</v>
      </c>
      <c r="E32" s="232"/>
      <c r="F32" s="243"/>
      <c r="G32" s="21" t="s">
        <v>16</v>
      </c>
      <c r="H32" s="249" t="s">
        <v>29</v>
      </c>
      <c r="I32" s="250"/>
      <c r="J32" s="231" t="s">
        <v>28</v>
      </c>
      <c r="K32" s="243"/>
      <c r="L32" s="231" t="s">
        <v>17</v>
      </c>
      <c r="M32" s="243"/>
      <c r="N32" s="204" t="s">
        <v>18</v>
      </c>
      <c r="O32" s="21" t="s">
        <v>19</v>
      </c>
      <c r="P32" s="120" t="s">
        <v>210</v>
      </c>
      <c r="Q32" s="231" t="s">
        <v>27</v>
      </c>
      <c r="R32" s="232"/>
      <c r="S32" s="129" t="s">
        <v>204</v>
      </c>
      <c r="T32" s="17"/>
      <c r="U32" s="17"/>
      <c r="V32" s="17"/>
      <c r="W32" s="17"/>
      <c r="X32" s="17"/>
      <c r="Y32" s="17"/>
      <c r="Z32" s="17"/>
      <c r="AA32" s="17"/>
      <c r="AB32" s="17"/>
      <c r="AC32" s="17"/>
      <c r="AD32" s="17"/>
      <c r="AE32" s="17"/>
      <c r="AF32" s="17"/>
      <c r="AG32" s="17"/>
      <c r="AH32" s="17"/>
      <c r="AI32" s="17"/>
      <c r="AJ32" s="17"/>
      <c r="AN32"/>
      <c r="AO32" t="str">
        <f t="shared" si="1"/>
        <v/>
      </c>
      <c r="AP32" s="100">
        <f t="shared" si="5"/>
        <v>0</v>
      </c>
      <c r="AQ32" s="100"/>
      <c r="AR32" s="100">
        <f t="shared" si="2"/>
        <v>0</v>
      </c>
      <c r="AS32" s="100">
        <f t="shared" si="6"/>
        <v>0</v>
      </c>
      <c r="AT32">
        <f t="shared" si="7"/>
        <v>0</v>
      </c>
      <c r="AU32" s="101">
        <f t="shared" si="0"/>
        <v>0</v>
      </c>
      <c r="AV32">
        <f t="shared" si="4"/>
        <v>0</v>
      </c>
    </row>
    <row r="33" spans="1:49" ht="14.55" customHeight="1" x14ac:dyDescent="0.3">
      <c r="A33" s="17"/>
      <c r="B33" s="247"/>
      <c r="C33" s="22" t="s">
        <v>20</v>
      </c>
      <c r="D33" s="233">
        <v>0.253</v>
      </c>
      <c r="E33" s="234"/>
      <c r="F33" s="235"/>
      <c r="G33" s="32">
        <v>2.41</v>
      </c>
      <c r="H33" s="236">
        <v>4.7</v>
      </c>
      <c r="I33" s="237"/>
      <c r="J33" s="238">
        <v>285.92</v>
      </c>
      <c r="K33" s="239"/>
      <c r="L33" s="240">
        <v>1000</v>
      </c>
      <c r="M33" s="241"/>
      <c r="N33" s="119">
        <v>288</v>
      </c>
      <c r="O33" s="31">
        <v>0.85899999999999999</v>
      </c>
      <c r="P33" s="121">
        <v>3400.6838574631729</v>
      </c>
      <c r="Q33" s="242">
        <v>3.1922197217690758</v>
      </c>
      <c r="R33" s="239"/>
      <c r="S33" s="156">
        <f>AVERAGE(36.46,36.59)</f>
        <v>36.525000000000006</v>
      </c>
      <c r="T33" s="17"/>
      <c r="U33" s="17"/>
      <c r="V33" s="17"/>
      <c r="W33" s="17"/>
      <c r="X33" s="17"/>
      <c r="Y33" s="17"/>
      <c r="Z33" s="17"/>
      <c r="AA33" s="17"/>
      <c r="AB33" s="17"/>
      <c r="AC33" s="17"/>
      <c r="AD33" s="17"/>
      <c r="AE33" s="17"/>
      <c r="AF33" s="17"/>
      <c r="AG33" s="17"/>
      <c r="AH33" s="17"/>
      <c r="AI33" s="17"/>
      <c r="AJ33" s="17"/>
      <c r="AN33"/>
      <c r="AO33" t="str">
        <f t="shared" si="1"/>
        <v/>
      </c>
      <c r="AP33" s="100">
        <f t="shared" si="5"/>
        <v>0</v>
      </c>
      <c r="AQ33" s="100"/>
      <c r="AR33" s="100">
        <f t="shared" si="2"/>
        <v>0</v>
      </c>
      <c r="AS33" s="100">
        <f t="shared" si="6"/>
        <v>0</v>
      </c>
      <c r="AT33">
        <f t="shared" si="7"/>
        <v>0</v>
      </c>
      <c r="AU33" s="101">
        <f t="shared" si="0"/>
        <v>0</v>
      </c>
      <c r="AV33">
        <f t="shared" si="4"/>
        <v>0</v>
      </c>
      <c r="AW33"/>
    </row>
    <row r="34" spans="1:49" ht="12" customHeight="1" thickBot="1" x14ac:dyDescent="0.35">
      <c r="A34" s="17"/>
      <c r="B34" s="248"/>
      <c r="C34" s="23" t="s">
        <v>21</v>
      </c>
      <c r="D34" s="35" t="s">
        <v>23</v>
      </c>
      <c r="E34" s="24"/>
      <c r="F34" s="24"/>
      <c r="G34" s="34"/>
      <c r="H34" s="251" t="s">
        <v>24</v>
      </c>
      <c r="I34" s="252"/>
      <c r="J34" s="252"/>
      <c r="K34" s="252"/>
      <c r="L34" s="252"/>
      <c r="M34" s="252"/>
      <c r="N34" s="253"/>
      <c r="O34" s="36" t="s">
        <v>25</v>
      </c>
      <c r="P34" s="229" t="s">
        <v>163</v>
      </c>
      <c r="Q34" s="230"/>
      <c r="R34" s="230"/>
      <c r="S34" s="187" t="s">
        <v>219</v>
      </c>
      <c r="T34" s="17"/>
      <c r="U34" s="17"/>
      <c r="V34" s="17"/>
      <c r="W34" s="17"/>
      <c r="X34" s="17"/>
      <c r="Y34" s="17"/>
      <c r="Z34" s="17"/>
      <c r="AA34" s="17"/>
      <c r="AB34" s="17"/>
      <c r="AC34" s="17"/>
      <c r="AD34" s="17"/>
      <c r="AE34" s="17"/>
      <c r="AF34" s="17"/>
      <c r="AG34" s="17"/>
      <c r="AH34" s="17"/>
      <c r="AI34" s="17"/>
      <c r="AJ34" s="17"/>
      <c r="AK34" s="17"/>
      <c r="AO34" t="str">
        <f t="shared" si="1"/>
        <v/>
      </c>
      <c r="AP34" s="100">
        <f t="shared" si="5"/>
        <v>0</v>
      </c>
      <c r="AQ34" s="100"/>
      <c r="AR34" s="100">
        <f t="shared" si="2"/>
        <v>0</v>
      </c>
      <c r="AS34" s="100">
        <f t="shared" si="6"/>
        <v>0</v>
      </c>
      <c r="AT34">
        <f t="shared" si="7"/>
        <v>0</v>
      </c>
      <c r="AU34" s="101">
        <f t="shared" si="0"/>
        <v>0</v>
      </c>
      <c r="AV34">
        <f t="shared" si="4"/>
        <v>0</v>
      </c>
      <c r="AW34"/>
    </row>
    <row r="35" spans="1:49" ht="14.4" x14ac:dyDescent="0.3">
      <c r="A35" s="17"/>
      <c r="B35" s="2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O35" t="str">
        <f t="shared" si="1"/>
        <v/>
      </c>
      <c r="AP35" s="100">
        <f t="shared" si="5"/>
        <v>0</v>
      </c>
      <c r="AQ35" s="100"/>
      <c r="AR35" s="100">
        <f t="shared" si="2"/>
        <v>0</v>
      </c>
      <c r="AS35" s="100">
        <f t="shared" si="6"/>
        <v>0</v>
      </c>
      <c r="AT35">
        <f t="shared" si="7"/>
        <v>0</v>
      </c>
      <c r="AU35" s="101">
        <f t="shared" si="0"/>
        <v>0</v>
      </c>
      <c r="AV35">
        <f t="shared" si="4"/>
        <v>0</v>
      </c>
      <c r="AW35"/>
    </row>
    <row r="36" spans="1:49" ht="14.4" x14ac:dyDescent="0.3">
      <c r="A36" s="17"/>
      <c r="B36" s="17"/>
      <c r="C36" s="17"/>
      <c r="D36" s="17"/>
      <c r="E36" s="17"/>
      <c r="F36" s="17"/>
      <c r="G36" s="17"/>
      <c r="H36" s="17"/>
      <c r="I36" s="17"/>
      <c r="J36" s="18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O36" t="str">
        <f t="shared" si="1"/>
        <v/>
      </c>
      <c r="AP36" s="100">
        <f t="shared" si="5"/>
        <v>0</v>
      </c>
      <c r="AQ36" s="100"/>
      <c r="AR36" s="100">
        <f t="shared" si="2"/>
        <v>0</v>
      </c>
      <c r="AS36" s="100">
        <f t="shared" si="6"/>
        <v>0</v>
      </c>
      <c r="AT36">
        <f t="shared" si="7"/>
        <v>0</v>
      </c>
      <c r="AU36" s="101">
        <f t="shared" si="0"/>
        <v>0</v>
      </c>
      <c r="AV36">
        <f t="shared" si="4"/>
        <v>0</v>
      </c>
      <c r="AW36"/>
    </row>
    <row r="37" spans="1:49" ht="14.4"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O37" t="str">
        <f t="shared" si="1"/>
        <v/>
      </c>
      <c r="AP37" s="100">
        <f t="shared" si="5"/>
        <v>0</v>
      </c>
      <c r="AQ37" s="100"/>
      <c r="AR37" s="100">
        <f t="shared" si="2"/>
        <v>0</v>
      </c>
      <c r="AS37" s="100">
        <f t="shared" si="6"/>
        <v>0</v>
      </c>
      <c r="AT37">
        <f t="shared" si="7"/>
        <v>0</v>
      </c>
      <c r="AU37" s="101">
        <f t="shared" si="0"/>
        <v>0</v>
      </c>
      <c r="AV37">
        <f t="shared" si="4"/>
        <v>0</v>
      </c>
      <c r="AW37"/>
    </row>
    <row r="38" spans="1:49" ht="14.4"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O38" t="str">
        <f t="shared" si="1"/>
        <v/>
      </c>
      <c r="AP38" s="100">
        <f t="shared" si="5"/>
        <v>0</v>
      </c>
      <c r="AQ38" s="100"/>
      <c r="AR38" s="100">
        <f t="shared" si="2"/>
        <v>0</v>
      </c>
      <c r="AS38" s="100">
        <f t="shared" si="6"/>
        <v>0</v>
      </c>
      <c r="AT38">
        <f t="shared" si="7"/>
        <v>0</v>
      </c>
      <c r="AU38" s="101">
        <f t="shared" si="0"/>
        <v>0</v>
      </c>
      <c r="AV38">
        <f t="shared" si="4"/>
        <v>0</v>
      </c>
      <c r="AW38"/>
    </row>
    <row r="39" spans="1:49" ht="14.4"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O39" t="str">
        <f t="shared" si="1"/>
        <v/>
      </c>
      <c r="AP39" s="100">
        <f t="shared" si="5"/>
        <v>0</v>
      </c>
      <c r="AQ39" s="100"/>
      <c r="AR39" s="100">
        <f t="shared" si="2"/>
        <v>0</v>
      </c>
      <c r="AS39" s="100">
        <f t="shared" si="6"/>
        <v>0</v>
      </c>
      <c r="AT39">
        <f t="shared" si="7"/>
        <v>0</v>
      </c>
      <c r="AU39" s="101">
        <f t="shared" si="0"/>
        <v>0</v>
      </c>
      <c r="AV39">
        <f t="shared" si="4"/>
        <v>0</v>
      </c>
      <c r="AW39"/>
    </row>
    <row r="40" spans="1:49" ht="14.4"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O40" t="str">
        <f t="shared" si="1"/>
        <v/>
      </c>
      <c r="AP40" s="100">
        <f t="shared" si="5"/>
        <v>0</v>
      </c>
      <c r="AQ40" s="100"/>
      <c r="AR40" s="100">
        <f t="shared" si="2"/>
        <v>0</v>
      </c>
      <c r="AS40" s="100">
        <f t="shared" si="6"/>
        <v>0</v>
      </c>
      <c r="AT40">
        <f t="shared" si="7"/>
        <v>0</v>
      </c>
      <c r="AU40" s="101">
        <f t="shared" si="0"/>
        <v>0</v>
      </c>
      <c r="AV40">
        <f t="shared" si="4"/>
        <v>0</v>
      </c>
      <c r="AW40"/>
    </row>
    <row r="41" spans="1:49" ht="14.4"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O41" t="str">
        <f t="shared" si="1"/>
        <v/>
      </c>
      <c r="AP41" s="100">
        <f t="shared" si="5"/>
        <v>0</v>
      </c>
      <c r="AQ41" s="100"/>
      <c r="AR41" s="100">
        <f t="shared" si="2"/>
        <v>0</v>
      </c>
      <c r="AS41" s="100">
        <f t="shared" si="6"/>
        <v>0</v>
      </c>
      <c r="AT41">
        <f t="shared" si="7"/>
        <v>0</v>
      </c>
      <c r="AU41" s="101">
        <f t="shared" si="0"/>
        <v>0</v>
      </c>
      <c r="AV41">
        <f t="shared" si="4"/>
        <v>0</v>
      </c>
      <c r="AW41"/>
    </row>
    <row r="42" spans="1:49" ht="14.4"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O42" t="str">
        <f t="shared" si="1"/>
        <v/>
      </c>
      <c r="AP42" s="100">
        <f t="shared" si="5"/>
        <v>0</v>
      </c>
      <c r="AQ42" s="100"/>
      <c r="AR42" s="100">
        <f t="shared" si="2"/>
        <v>0</v>
      </c>
      <c r="AS42" s="100">
        <f t="shared" si="6"/>
        <v>0</v>
      </c>
      <c r="AT42">
        <f t="shared" si="7"/>
        <v>0</v>
      </c>
      <c r="AU42" s="101">
        <f t="shared" si="0"/>
        <v>0</v>
      </c>
      <c r="AV42">
        <f t="shared" si="4"/>
        <v>0</v>
      </c>
      <c r="AW42"/>
    </row>
    <row r="43" spans="1:49" ht="14.4"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O43" t="str">
        <f t="shared" si="1"/>
        <v/>
      </c>
      <c r="AP43" s="100">
        <f t="shared" si="5"/>
        <v>0</v>
      </c>
      <c r="AQ43" s="100"/>
      <c r="AR43" s="100">
        <f t="shared" si="2"/>
        <v>0</v>
      </c>
      <c r="AS43" s="100">
        <f t="shared" si="6"/>
        <v>0</v>
      </c>
      <c r="AT43">
        <f t="shared" si="7"/>
        <v>0</v>
      </c>
      <c r="AU43" s="101">
        <f t="shared" si="0"/>
        <v>0</v>
      </c>
      <c r="AV43">
        <f t="shared" si="4"/>
        <v>0</v>
      </c>
      <c r="AW43"/>
    </row>
    <row r="44" spans="1:49" ht="14.4"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O44" t="str">
        <f t="shared" si="1"/>
        <v/>
      </c>
      <c r="AP44" s="100">
        <f t="shared" si="5"/>
        <v>0</v>
      </c>
      <c r="AQ44" s="100"/>
      <c r="AR44" s="100">
        <f t="shared" si="2"/>
        <v>0</v>
      </c>
      <c r="AS44" s="100">
        <f t="shared" si="6"/>
        <v>0</v>
      </c>
      <c r="AT44">
        <f t="shared" si="7"/>
        <v>0</v>
      </c>
      <c r="AU44" s="101">
        <f t="shared" si="0"/>
        <v>0</v>
      </c>
      <c r="AV44">
        <f t="shared" si="4"/>
        <v>0</v>
      </c>
      <c r="AW44"/>
    </row>
    <row r="45" spans="1:49" ht="14.4"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O45" t="str">
        <f t="shared" si="1"/>
        <v/>
      </c>
      <c r="AP45" s="100">
        <f t="shared" si="5"/>
        <v>0</v>
      </c>
      <c r="AQ45" s="100"/>
      <c r="AR45" s="100">
        <f t="shared" si="2"/>
        <v>0</v>
      </c>
      <c r="AS45" s="100">
        <f t="shared" si="6"/>
        <v>0</v>
      </c>
      <c r="AT45">
        <f t="shared" si="7"/>
        <v>0</v>
      </c>
      <c r="AU45" s="101">
        <f t="shared" si="0"/>
        <v>0</v>
      </c>
      <c r="AV45">
        <f t="shared" si="4"/>
        <v>0</v>
      </c>
      <c r="AW45"/>
    </row>
    <row r="46" spans="1:49" ht="14.4"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t="str">
        <f t="shared" si="1"/>
        <v/>
      </c>
      <c r="AP46" s="100">
        <f t="shared" si="5"/>
        <v>0</v>
      </c>
      <c r="AQ46" s="100"/>
      <c r="AR46" s="100">
        <f t="shared" si="2"/>
        <v>0</v>
      </c>
      <c r="AS46" s="100">
        <f t="shared" si="6"/>
        <v>0</v>
      </c>
      <c r="AT46">
        <f t="shared" si="7"/>
        <v>0</v>
      </c>
      <c r="AU46" s="101">
        <f t="shared" si="0"/>
        <v>0</v>
      </c>
      <c r="AV46">
        <f t="shared" si="4"/>
        <v>0</v>
      </c>
      <c r="AW46"/>
    </row>
    <row r="47" spans="1:49" ht="14.4"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t="str">
        <f t="shared" si="1"/>
        <v/>
      </c>
      <c r="AP47" s="100">
        <f t="shared" si="5"/>
        <v>0</v>
      </c>
      <c r="AQ47" s="100"/>
      <c r="AR47" s="100">
        <f t="shared" si="2"/>
        <v>0</v>
      </c>
      <c r="AS47" s="100">
        <f t="shared" si="6"/>
        <v>0</v>
      </c>
      <c r="AT47">
        <f t="shared" si="7"/>
        <v>0</v>
      </c>
      <c r="AU47" s="101">
        <f t="shared" si="0"/>
        <v>0</v>
      </c>
      <c r="AV47">
        <f t="shared" si="4"/>
        <v>0</v>
      </c>
      <c r="AW47"/>
    </row>
    <row r="48" spans="1:49" ht="14.4"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t="str">
        <f t="shared" si="1"/>
        <v/>
      </c>
      <c r="AP48" s="100">
        <f t="shared" si="5"/>
        <v>0</v>
      </c>
      <c r="AQ48" s="100"/>
      <c r="AR48" s="100">
        <f t="shared" si="2"/>
        <v>0</v>
      </c>
      <c r="AS48" s="100">
        <f t="shared" si="6"/>
        <v>0</v>
      </c>
      <c r="AT48">
        <f t="shared" si="7"/>
        <v>0</v>
      </c>
      <c r="AU48" s="101">
        <f t="shared" si="0"/>
        <v>0</v>
      </c>
      <c r="AV48">
        <f t="shared" si="4"/>
        <v>0</v>
      </c>
      <c r="AW48"/>
    </row>
    <row r="49" spans="1:49" ht="14.4"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t="str">
        <f t="shared" si="1"/>
        <v/>
      </c>
      <c r="AP49" s="100">
        <f t="shared" si="5"/>
        <v>0</v>
      </c>
      <c r="AQ49" s="100"/>
      <c r="AR49" s="100">
        <f t="shared" si="2"/>
        <v>0</v>
      </c>
      <c r="AS49" s="100">
        <f t="shared" si="6"/>
        <v>0</v>
      </c>
      <c r="AT49">
        <f t="shared" si="7"/>
        <v>0</v>
      </c>
      <c r="AU49" s="101">
        <f t="shared" si="0"/>
        <v>0</v>
      </c>
      <c r="AV49">
        <f t="shared" si="4"/>
        <v>0</v>
      </c>
      <c r="AW49"/>
    </row>
    <row r="50" spans="1:49" ht="14.4"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t="str">
        <f t="shared" si="1"/>
        <v/>
      </c>
      <c r="AP50" s="100">
        <f t="shared" si="5"/>
        <v>0</v>
      </c>
      <c r="AQ50" s="100"/>
      <c r="AR50" s="100">
        <f t="shared" si="2"/>
        <v>0</v>
      </c>
      <c r="AS50" s="100">
        <f t="shared" si="6"/>
        <v>0</v>
      </c>
      <c r="AT50">
        <f t="shared" si="7"/>
        <v>0</v>
      </c>
      <c r="AU50" s="101">
        <f t="shared" si="0"/>
        <v>0</v>
      </c>
      <c r="AV50">
        <f t="shared" si="4"/>
        <v>0</v>
      </c>
      <c r="AW50"/>
    </row>
    <row r="51" spans="1:49" ht="14.4"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t="str">
        <f t="shared" si="1"/>
        <v/>
      </c>
      <c r="AP51" s="100">
        <f t="shared" si="5"/>
        <v>0</v>
      </c>
      <c r="AQ51" s="100"/>
      <c r="AR51" s="100">
        <f t="shared" si="2"/>
        <v>0</v>
      </c>
      <c r="AS51" s="100">
        <f t="shared" si="6"/>
        <v>0</v>
      </c>
      <c r="AT51">
        <f t="shared" si="7"/>
        <v>0</v>
      </c>
      <c r="AU51" s="101">
        <f t="shared" si="0"/>
        <v>0</v>
      </c>
      <c r="AV51">
        <f t="shared" si="4"/>
        <v>0</v>
      </c>
      <c r="AW51"/>
    </row>
    <row r="52" spans="1:49" ht="14.4"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t="str">
        <f t="shared" si="1"/>
        <v/>
      </c>
      <c r="AP52" s="100">
        <f t="shared" si="5"/>
        <v>0</v>
      </c>
      <c r="AQ52" s="100"/>
      <c r="AR52" s="100">
        <f t="shared" si="2"/>
        <v>0</v>
      </c>
      <c r="AS52" s="100">
        <f t="shared" si="6"/>
        <v>0</v>
      </c>
      <c r="AT52">
        <f t="shared" si="7"/>
        <v>0</v>
      </c>
      <c r="AU52" s="101">
        <f t="shared" si="0"/>
        <v>0</v>
      </c>
      <c r="AV52">
        <f t="shared" si="4"/>
        <v>0</v>
      </c>
      <c r="AW52"/>
    </row>
    <row r="53" spans="1:49" ht="14.4"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t="str">
        <f t="shared" si="1"/>
        <v/>
      </c>
      <c r="AP53" s="100">
        <f t="shared" si="5"/>
        <v>0</v>
      </c>
      <c r="AQ53" s="100"/>
      <c r="AR53" s="100">
        <f t="shared" si="2"/>
        <v>0</v>
      </c>
      <c r="AS53" s="100">
        <f t="shared" si="6"/>
        <v>0</v>
      </c>
      <c r="AT53">
        <f t="shared" si="7"/>
        <v>0</v>
      </c>
      <c r="AU53" s="101">
        <f t="shared" si="0"/>
        <v>0</v>
      </c>
      <c r="AV53">
        <f t="shared" si="4"/>
        <v>0</v>
      </c>
      <c r="AW53"/>
    </row>
    <row r="54" spans="1:49" ht="14.4"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t="str">
        <f t="shared" si="1"/>
        <v/>
      </c>
      <c r="AP54" s="100">
        <f t="shared" si="5"/>
        <v>0</v>
      </c>
      <c r="AQ54" s="100"/>
      <c r="AR54" s="100">
        <f t="shared" si="2"/>
        <v>0</v>
      </c>
      <c r="AS54" s="100">
        <f t="shared" si="6"/>
        <v>0</v>
      </c>
      <c r="AT54">
        <f t="shared" si="7"/>
        <v>0</v>
      </c>
      <c r="AU54" s="101">
        <f t="shared" si="0"/>
        <v>0</v>
      </c>
      <c r="AV54">
        <f t="shared" si="4"/>
        <v>0</v>
      </c>
      <c r="AW54"/>
    </row>
    <row r="55" spans="1:49" ht="14.4"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O55" t="str">
        <f t="shared" si="1"/>
        <v/>
      </c>
      <c r="AP55" s="100">
        <f t="shared" si="5"/>
        <v>0</v>
      </c>
      <c r="AQ55" s="100"/>
      <c r="AR55" s="100">
        <f t="shared" si="2"/>
        <v>0</v>
      </c>
      <c r="AS55" s="100">
        <f t="shared" si="6"/>
        <v>0</v>
      </c>
      <c r="AT55">
        <f t="shared" si="7"/>
        <v>0</v>
      </c>
      <c r="AU55" s="101">
        <f t="shared" si="0"/>
        <v>0</v>
      </c>
      <c r="AV55">
        <f t="shared" si="4"/>
        <v>0</v>
      </c>
      <c r="AW55"/>
    </row>
    <row r="56" spans="1:49" ht="14.4"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O56" t="str">
        <f t="shared" si="1"/>
        <v/>
      </c>
      <c r="AP56" s="100">
        <f t="shared" si="5"/>
        <v>0</v>
      </c>
      <c r="AQ56" s="100"/>
      <c r="AR56" s="100">
        <f t="shared" si="2"/>
        <v>0</v>
      </c>
      <c r="AS56" s="100">
        <f t="shared" si="6"/>
        <v>0</v>
      </c>
      <c r="AT56">
        <f t="shared" si="7"/>
        <v>0</v>
      </c>
      <c r="AU56" s="101">
        <f t="shared" si="0"/>
        <v>0</v>
      </c>
      <c r="AV56">
        <f t="shared" si="4"/>
        <v>0</v>
      </c>
      <c r="AW56"/>
    </row>
    <row r="57" spans="1:49" ht="14.4"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O57" t="str">
        <f t="shared" si="1"/>
        <v/>
      </c>
      <c r="AP57" s="100">
        <f t="shared" si="5"/>
        <v>0</v>
      </c>
      <c r="AQ57" s="100"/>
      <c r="AR57" s="100">
        <f t="shared" si="2"/>
        <v>0</v>
      </c>
      <c r="AS57" s="100">
        <f t="shared" si="6"/>
        <v>0</v>
      </c>
      <c r="AT57">
        <f t="shared" si="7"/>
        <v>0</v>
      </c>
      <c r="AU57" s="101">
        <f t="shared" si="0"/>
        <v>0</v>
      </c>
      <c r="AV57">
        <f t="shared" si="4"/>
        <v>0</v>
      </c>
      <c r="AW57"/>
    </row>
    <row r="58" spans="1:49" ht="14.4"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O58" t="str">
        <f t="shared" si="1"/>
        <v/>
      </c>
      <c r="AP58" s="100">
        <f t="shared" si="5"/>
        <v>0</v>
      </c>
      <c r="AQ58" s="100"/>
      <c r="AR58" s="100">
        <f t="shared" si="2"/>
        <v>0</v>
      </c>
      <c r="AS58" s="100">
        <f t="shared" si="6"/>
        <v>0</v>
      </c>
      <c r="AT58">
        <f t="shared" si="7"/>
        <v>0</v>
      </c>
      <c r="AU58" s="101">
        <f t="shared" si="0"/>
        <v>0</v>
      </c>
      <c r="AV58">
        <f t="shared" si="4"/>
        <v>0</v>
      </c>
      <c r="AW58"/>
    </row>
    <row r="59" spans="1:49" ht="14.4"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O59" t="str">
        <f t="shared" si="1"/>
        <v/>
      </c>
      <c r="AP59" s="100">
        <f t="shared" si="5"/>
        <v>0</v>
      </c>
      <c r="AQ59" s="100"/>
      <c r="AR59" s="100">
        <f t="shared" si="2"/>
        <v>0</v>
      </c>
      <c r="AS59" s="100">
        <f t="shared" si="6"/>
        <v>0</v>
      </c>
      <c r="AT59">
        <f t="shared" si="7"/>
        <v>0</v>
      </c>
      <c r="AU59" s="101">
        <f t="shared" si="0"/>
        <v>0</v>
      </c>
      <c r="AV59">
        <f t="shared" si="4"/>
        <v>0</v>
      </c>
      <c r="AW59"/>
    </row>
    <row r="60" spans="1:49" ht="14.4"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O60" t="str">
        <f t="shared" si="1"/>
        <v/>
      </c>
      <c r="AP60" s="100">
        <f t="shared" si="5"/>
        <v>0</v>
      </c>
      <c r="AQ60" s="100"/>
      <c r="AR60" s="100">
        <f t="shared" si="2"/>
        <v>0</v>
      </c>
      <c r="AS60" s="100">
        <f t="shared" si="6"/>
        <v>0</v>
      </c>
      <c r="AT60">
        <f t="shared" si="7"/>
        <v>0</v>
      </c>
      <c r="AU60" s="101">
        <f t="shared" si="0"/>
        <v>0</v>
      </c>
      <c r="AV60">
        <f t="shared" si="4"/>
        <v>0</v>
      </c>
      <c r="AW60"/>
    </row>
    <row r="61" spans="1:49" ht="14.4"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O61" t="str">
        <f t="shared" si="1"/>
        <v/>
      </c>
      <c r="AP61" s="100">
        <f t="shared" si="5"/>
        <v>0</v>
      </c>
      <c r="AQ61" s="100"/>
      <c r="AR61" s="100">
        <f t="shared" si="2"/>
        <v>0</v>
      </c>
      <c r="AS61" s="100">
        <f t="shared" si="6"/>
        <v>0</v>
      </c>
      <c r="AT61">
        <f t="shared" si="7"/>
        <v>0</v>
      </c>
      <c r="AU61" s="101">
        <f t="shared" si="0"/>
        <v>0</v>
      </c>
      <c r="AV61">
        <f t="shared" si="4"/>
        <v>0</v>
      </c>
      <c r="AW61"/>
    </row>
    <row r="62" spans="1:49" ht="14.4"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O62" t="str">
        <f t="shared" si="1"/>
        <v/>
      </c>
      <c r="AP62" s="100">
        <f t="shared" si="5"/>
        <v>0</v>
      </c>
      <c r="AQ62" s="100"/>
      <c r="AR62" s="100">
        <f t="shared" si="2"/>
        <v>0</v>
      </c>
      <c r="AS62" s="100">
        <f t="shared" si="6"/>
        <v>0</v>
      </c>
      <c r="AT62">
        <f t="shared" si="7"/>
        <v>0</v>
      </c>
      <c r="AU62" s="101">
        <f t="shared" si="0"/>
        <v>0</v>
      </c>
      <c r="AV62">
        <f t="shared" si="4"/>
        <v>0</v>
      </c>
      <c r="AW62"/>
    </row>
    <row r="63" spans="1:49" ht="14.4"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O63" t="str">
        <f t="shared" si="1"/>
        <v/>
      </c>
      <c r="AP63" s="100">
        <f t="shared" si="5"/>
        <v>0</v>
      </c>
      <c r="AQ63" s="100"/>
      <c r="AR63" s="100">
        <f t="shared" si="2"/>
        <v>0</v>
      </c>
      <c r="AS63" s="100">
        <f t="shared" si="6"/>
        <v>0</v>
      </c>
      <c r="AT63">
        <f t="shared" si="7"/>
        <v>0</v>
      </c>
      <c r="AU63" s="101">
        <f t="shared" si="0"/>
        <v>0</v>
      </c>
      <c r="AV63">
        <f t="shared" si="4"/>
        <v>0</v>
      </c>
      <c r="AW63"/>
    </row>
    <row r="64" spans="1:49" ht="14.4"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O64" t="str">
        <f t="shared" si="1"/>
        <v/>
      </c>
      <c r="AP64" s="100">
        <f t="shared" si="5"/>
        <v>0</v>
      </c>
      <c r="AQ64" s="100"/>
      <c r="AR64" s="100">
        <f t="shared" si="2"/>
        <v>0</v>
      </c>
      <c r="AS64" s="100">
        <f t="shared" si="6"/>
        <v>0</v>
      </c>
      <c r="AT64">
        <f t="shared" si="7"/>
        <v>0</v>
      </c>
      <c r="AU64" s="101">
        <f t="shared" si="0"/>
        <v>0</v>
      </c>
      <c r="AV64">
        <f t="shared" si="4"/>
        <v>0</v>
      </c>
      <c r="AW64"/>
    </row>
    <row r="65" spans="1:49" ht="14.4"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O65" t="str">
        <f t="shared" si="1"/>
        <v/>
      </c>
      <c r="AP65" s="100">
        <f t="shared" si="5"/>
        <v>0</v>
      </c>
      <c r="AQ65" s="100"/>
      <c r="AR65" s="100">
        <f t="shared" si="2"/>
        <v>0</v>
      </c>
      <c r="AS65" s="100">
        <f t="shared" si="6"/>
        <v>0</v>
      </c>
      <c r="AT65">
        <f t="shared" si="7"/>
        <v>0</v>
      </c>
      <c r="AU65" s="101">
        <f t="shared" si="0"/>
        <v>0</v>
      </c>
      <c r="AV65">
        <f t="shared" si="4"/>
        <v>0</v>
      </c>
      <c r="AW65"/>
    </row>
    <row r="66" spans="1:49" ht="14.4"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O66" t="str">
        <f t="shared" si="1"/>
        <v/>
      </c>
      <c r="AP66" s="100">
        <f t="shared" si="5"/>
        <v>0</v>
      </c>
      <c r="AQ66" s="100"/>
      <c r="AR66" s="100">
        <f t="shared" si="2"/>
        <v>0</v>
      </c>
      <c r="AS66" s="100">
        <f t="shared" si="6"/>
        <v>0</v>
      </c>
      <c r="AT66">
        <f t="shared" si="7"/>
        <v>0</v>
      </c>
      <c r="AU66" s="101">
        <f t="shared" si="0"/>
        <v>0</v>
      </c>
      <c r="AV66">
        <f t="shared" si="4"/>
        <v>0</v>
      </c>
      <c r="AW66"/>
    </row>
    <row r="67" spans="1:49" ht="14.4"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O67" t="str">
        <f t="shared" si="1"/>
        <v/>
      </c>
      <c r="AP67" s="100">
        <f t="shared" si="5"/>
        <v>0</v>
      </c>
      <c r="AQ67" s="100"/>
      <c r="AR67" s="100">
        <f t="shared" si="2"/>
        <v>0</v>
      </c>
      <c r="AS67" s="100">
        <f t="shared" si="6"/>
        <v>0</v>
      </c>
      <c r="AT67">
        <f t="shared" si="7"/>
        <v>0</v>
      </c>
      <c r="AU67" s="101">
        <f t="shared" si="0"/>
        <v>0</v>
      </c>
      <c r="AV67">
        <f t="shared" si="4"/>
        <v>0</v>
      </c>
      <c r="AW67"/>
    </row>
    <row r="68" spans="1:49" ht="14.4"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O68" t="str">
        <f t="shared" si="1"/>
        <v/>
      </c>
      <c r="AP68" s="100">
        <f t="shared" si="5"/>
        <v>0</v>
      </c>
      <c r="AQ68" s="100"/>
      <c r="AR68" s="100">
        <f t="shared" si="2"/>
        <v>0</v>
      </c>
      <c r="AS68" s="100">
        <f t="shared" si="6"/>
        <v>0</v>
      </c>
      <c r="AT68">
        <f t="shared" si="7"/>
        <v>0</v>
      </c>
      <c r="AU68" s="101">
        <f t="shared" ref="AU68:AU111" si="8">LN(AT68+$J$33)-LN($J$33)</f>
        <v>0</v>
      </c>
      <c r="AV68">
        <f t="shared" si="4"/>
        <v>0</v>
      </c>
      <c r="AW68"/>
    </row>
    <row r="69" spans="1:49" ht="14.4" x14ac:dyDescent="0.3">
      <c r="AO69" t="str">
        <f t="shared" ref="AO69:AO111" si="9">IF(AO68&lt;$D$14,AO68+1,"")</f>
        <v/>
      </c>
      <c r="AP69" s="100">
        <f t="shared" si="5"/>
        <v>0</v>
      </c>
      <c r="AQ69" s="100"/>
      <c r="AR69" s="100">
        <f t="shared" ref="AR69:AR111" si="10">$D$10*AP69</f>
        <v>0</v>
      </c>
      <c r="AS69" s="100">
        <f t="shared" si="6"/>
        <v>0</v>
      </c>
      <c r="AT69">
        <f t="shared" si="7"/>
        <v>0</v>
      </c>
      <c r="AU69" s="101">
        <f t="shared" si="8"/>
        <v>0</v>
      </c>
      <c r="AV69">
        <f t="shared" ref="AV69:AV111" si="11">IF(ISNUMBER(AO69),AU69/(1+$D$7)^AO69,0)</f>
        <v>0</v>
      </c>
      <c r="AW69"/>
    </row>
    <row r="70" spans="1:49" ht="14.4" x14ac:dyDescent="0.3">
      <c r="AO70" t="str">
        <f t="shared" si="9"/>
        <v/>
      </c>
      <c r="AP70" s="100">
        <f t="shared" ref="AP70:AP111" si="12">IF(ISNUMBER(AO70),AS69,0)</f>
        <v>0</v>
      </c>
      <c r="AQ70" s="100"/>
      <c r="AR70" s="100">
        <f t="shared" si="10"/>
        <v>0</v>
      </c>
      <c r="AS70" s="100">
        <f t="shared" ref="AS70:AS111" si="13">AP70</f>
        <v>0</v>
      </c>
      <c r="AT70">
        <f t="shared" si="7"/>
        <v>0</v>
      </c>
      <c r="AU70" s="101">
        <f t="shared" si="8"/>
        <v>0</v>
      </c>
      <c r="AV70">
        <f t="shared" si="11"/>
        <v>0</v>
      </c>
      <c r="AW70"/>
    </row>
    <row r="71" spans="1:49" ht="14.4" x14ac:dyDescent="0.3">
      <c r="AO71" t="str">
        <f t="shared" si="9"/>
        <v/>
      </c>
      <c r="AP71" s="100">
        <f t="shared" si="12"/>
        <v>0</v>
      </c>
      <c r="AQ71" s="100"/>
      <c r="AR71" s="100">
        <f t="shared" si="10"/>
        <v>0</v>
      </c>
      <c r="AS71" s="100">
        <f t="shared" si="13"/>
        <v>0</v>
      </c>
      <c r="AT71">
        <f t="shared" si="7"/>
        <v>0</v>
      </c>
      <c r="AU71" s="101">
        <f t="shared" si="8"/>
        <v>0</v>
      </c>
      <c r="AV71">
        <f t="shared" si="11"/>
        <v>0</v>
      </c>
      <c r="AW71"/>
    </row>
    <row r="72" spans="1:49" ht="14.4" x14ac:dyDescent="0.3">
      <c r="AO72" t="str">
        <f t="shared" si="9"/>
        <v/>
      </c>
      <c r="AP72" s="100">
        <f t="shared" si="12"/>
        <v>0</v>
      </c>
      <c r="AQ72" s="100"/>
      <c r="AR72" s="100">
        <f t="shared" si="10"/>
        <v>0</v>
      </c>
      <c r="AS72" s="100">
        <f t="shared" si="13"/>
        <v>0</v>
      </c>
      <c r="AT72">
        <f t="shared" si="7"/>
        <v>0</v>
      </c>
      <c r="AU72" s="101">
        <f t="shared" si="8"/>
        <v>0</v>
      </c>
      <c r="AV72">
        <f t="shared" si="11"/>
        <v>0</v>
      </c>
      <c r="AW72"/>
    </row>
    <row r="73" spans="1:49" ht="14.4" x14ac:dyDescent="0.3">
      <c r="AO73" t="str">
        <f t="shared" si="9"/>
        <v/>
      </c>
      <c r="AP73" s="100">
        <f t="shared" si="12"/>
        <v>0</v>
      </c>
      <c r="AQ73" s="100"/>
      <c r="AR73" s="100">
        <f t="shared" si="10"/>
        <v>0</v>
      </c>
      <c r="AS73" s="100">
        <f t="shared" si="13"/>
        <v>0</v>
      </c>
      <c r="AT73">
        <f t="shared" si="7"/>
        <v>0</v>
      </c>
      <c r="AU73" s="101">
        <f t="shared" si="8"/>
        <v>0</v>
      </c>
      <c r="AV73">
        <f t="shared" si="11"/>
        <v>0</v>
      </c>
      <c r="AW73"/>
    </row>
    <row r="74" spans="1:49" ht="14.4" x14ac:dyDescent="0.3">
      <c r="AO74" t="str">
        <f t="shared" si="9"/>
        <v/>
      </c>
      <c r="AP74" s="100">
        <f t="shared" si="12"/>
        <v>0</v>
      </c>
      <c r="AQ74" s="100"/>
      <c r="AR74" s="100">
        <f t="shared" si="10"/>
        <v>0</v>
      </c>
      <c r="AS74" s="100">
        <f t="shared" si="13"/>
        <v>0</v>
      </c>
      <c r="AT74">
        <f t="shared" si="7"/>
        <v>0</v>
      </c>
      <c r="AU74" s="101">
        <f t="shared" si="8"/>
        <v>0</v>
      </c>
      <c r="AV74">
        <f t="shared" si="11"/>
        <v>0</v>
      </c>
      <c r="AW74"/>
    </row>
    <row r="75" spans="1:49" ht="14.4" x14ac:dyDescent="0.3">
      <c r="AO75" t="str">
        <f t="shared" si="9"/>
        <v/>
      </c>
      <c r="AP75" s="100">
        <f t="shared" si="12"/>
        <v>0</v>
      </c>
      <c r="AQ75" s="100"/>
      <c r="AR75" s="100">
        <f t="shared" si="10"/>
        <v>0</v>
      </c>
      <c r="AS75" s="100">
        <f t="shared" si="13"/>
        <v>0</v>
      </c>
      <c r="AT75">
        <f t="shared" si="7"/>
        <v>0</v>
      </c>
      <c r="AU75" s="101">
        <f t="shared" si="8"/>
        <v>0</v>
      </c>
      <c r="AV75">
        <f t="shared" si="11"/>
        <v>0</v>
      </c>
      <c r="AW75"/>
    </row>
    <row r="76" spans="1:49" ht="14.4" x14ac:dyDescent="0.3">
      <c r="AO76" t="str">
        <f t="shared" si="9"/>
        <v/>
      </c>
      <c r="AP76" s="100">
        <f t="shared" si="12"/>
        <v>0</v>
      </c>
      <c r="AQ76" s="100"/>
      <c r="AR76" s="100">
        <f t="shared" si="10"/>
        <v>0</v>
      </c>
      <c r="AS76" s="100">
        <f t="shared" si="13"/>
        <v>0</v>
      </c>
      <c r="AT76">
        <f t="shared" si="7"/>
        <v>0</v>
      </c>
      <c r="AU76" s="101">
        <f t="shared" si="8"/>
        <v>0</v>
      </c>
      <c r="AV76">
        <f t="shared" si="11"/>
        <v>0</v>
      </c>
      <c r="AW76"/>
    </row>
    <row r="77" spans="1:49" ht="14.4" x14ac:dyDescent="0.3">
      <c r="AO77" t="str">
        <f t="shared" si="9"/>
        <v/>
      </c>
      <c r="AP77" s="100">
        <f t="shared" si="12"/>
        <v>0</v>
      </c>
      <c r="AQ77" s="100"/>
      <c r="AR77" s="100">
        <f t="shared" si="10"/>
        <v>0</v>
      </c>
      <c r="AS77" s="100">
        <f t="shared" si="13"/>
        <v>0</v>
      </c>
      <c r="AT77">
        <f t="shared" si="7"/>
        <v>0</v>
      </c>
      <c r="AU77" s="101">
        <f t="shared" si="8"/>
        <v>0</v>
      </c>
      <c r="AV77">
        <f t="shared" si="11"/>
        <v>0</v>
      </c>
      <c r="AW77"/>
    </row>
    <row r="78" spans="1:49" ht="14.4" x14ac:dyDescent="0.3">
      <c r="AO78" t="str">
        <f t="shared" si="9"/>
        <v/>
      </c>
      <c r="AP78" s="100">
        <f t="shared" si="12"/>
        <v>0</v>
      </c>
      <c r="AQ78" s="100"/>
      <c r="AR78" s="100">
        <f t="shared" si="10"/>
        <v>0</v>
      </c>
      <c r="AS78" s="100">
        <f t="shared" si="13"/>
        <v>0</v>
      </c>
      <c r="AT78">
        <f t="shared" si="7"/>
        <v>0</v>
      </c>
      <c r="AU78" s="101">
        <f t="shared" si="8"/>
        <v>0</v>
      </c>
      <c r="AV78">
        <f t="shared" si="11"/>
        <v>0</v>
      </c>
      <c r="AW78"/>
    </row>
    <row r="79" spans="1:49" ht="14.4" x14ac:dyDescent="0.3">
      <c r="AO79" t="str">
        <f t="shared" si="9"/>
        <v/>
      </c>
      <c r="AP79" s="100">
        <f t="shared" si="12"/>
        <v>0</v>
      </c>
      <c r="AQ79" s="100"/>
      <c r="AR79" s="100">
        <f t="shared" si="10"/>
        <v>0</v>
      </c>
      <c r="AS79" s="100">
        <f t="shared" si="13"/>
        <v>0</v>
      </c>
      <c r="AT79">
        <f t="shared" ref="AT79:AT111" si="14">IF(ISNUMBER(AO80),SUM(AQ79:AR79),SUM(AQ79:AS79))</f>
        <v>0</v>
      </c>
      <c r="AU79" s="101">
        <f t="shared" si="8"/>
        <v>0</v>
      </c>
      <c r="AV79">
        <f t="shared" si="11"/>
        <v>0</v>
      </c>
      <c r="AW79"/>
    </row>
    <row r="80" spans="1:49" ht="14.4" x14ac:dyDescent="0.3">
      <c r="AO80" t="str">
        <f t="shared" si="9"/>
        <v/>
      </c>
      <c r="AP80" s="100">
        <f t="shared" si="12"/>
        <v>0</v>
      </c>
      <c r="AQ80" s="100"/>
      <c r="AR80" s="100">
        <f t="shared" si="10"/>
        <v>0</v>
      </c>
      <c r="AS80" s="100">
        <f t="shared" si="13"/>
        <v>0</v>
      </c>
      <c r="AT80">
        <f t="shared" si="14"/>
        <v>0</v>
      </c>
      <c r="AU80" s="101">
        <f t="shared" si="8"/>
        <v>0</v>
      </c>
      <c r="AV80">
        <f t="shared" si="11"/>
        <v>0</v>
      </c>
      <c r="AW80"/>
    </row>
    <row r="81" spans="41:49" ht="14.4" x14ac:dyDescent="0.3">
      <c r="AO81" t="str">
        <f t="shared" si="9"/>
        <v/>
      </c>
      <c r="AP81" s="100">
        <f t="shared" si="12"/>
        <v>0</v>
      </c>
      <c r="AQ81" s="100"/>
      <c r="AR81" s="100">
        <f t="shared" si="10"/>
        <v>0</v>
      </c>
      <c r="AS81" s="100">
        <f t="shared" si="13"/>
        <v>0</v>
      </c>
      <c r="AT81">
        <f t="shared" si="14"/>
        <v>0</v>
      </c>
      <c r="AU81" s="101">
        <f t="shared" si="8"/>
        <v>0</v>
      </c>
      <c r="AV81">
        <f t="shared" si="11"/>
        <v>0</v>
      </c>
      <c r="AW81"/>
    </row>
    <row r="82" spans="41:49" ht="14.4" x14ac:dyDescent="0.3">
      <c r="AO82" t="str">
        <f t="shared" si="9"/>
        <v/>
      </c>
      <c r="AP82" s="100">
        <f t="shared" si="12"/>
        <v>0</v>
      </c>
      <c r="AQ82" s="100"/>
      <c r="AR82" s="100">
        <f t="shared" si="10"/>
        <v>0</v>
      </c>
      <c r="AS82" s="100">
        <f t="shared" si="13"/>
        <v>0</v>
      </c>
      <c r="AT82">
        <f t="shared" si="14"/>
        <v>0</v>
      </c>
      <c r="AU82" s="101">
        <f t="shared" si="8"/>
        <v>0</v>
      </c>
      <c r="AV82">
        <f t="shared" si="11"/>
        <v>0</v>
      </c>
      <c r="AW82"/>
    </row>
    <row r="83" spans="41:49" ht="14.4" x14ac:dyDescent="0.3">
      <c r="AO83" t="str">
        <f t="shared" si="9"/>
        <v/>
      </c>
      <c r="AP83" s="100">
        <f t="shared" si="12"/>
        <v>0</v>
      </c>
      <c r="AQ83" s="100"/>
      <c r="AR83" s="100">
        <f t="shared" si="10"/>
        <v>0</v>
      </c>
      <c r="AS83" s="100">
        <f t="shared" si="13"/>
        <v>0</v>
      </c>
      <c r="AT83">
        <f t="shared" si="14"/>
        <v>0</v>
      </c>
      <c r="AU83" s="101">
        <f t="shared" si="8"/>
        <v>0</v>
      </c>
      <c r="AV83">
        <f t="shared" si="11"/>
        <v>0</v>
      </c>
      <c r="AW83"/>
    </row>
    <row r="84" spans="41:49" ht="14.4" x14ac:dyDescent="0.3">
      <c r="AO84" t="str">
        <f t="shared" si="9"/>
        <v/>
      </c>
      <c r="AP84" s="100">
        <f t="shared" si="12"/>
        <v>0</v>
      </c>
      <c r="AQ84" s="100"/>
      <c r="AR84" s="100">
        <f t="shared" si="10"/>
        <v>0</v>
      </c>
      <c r="AS84" s="100">
        <f t="shared" si="13"/>
        <v>0</v>
      </c>
      <c r="AT84">
        <f t="shared" si="14"/>
        <v>0</v>
      </c>
      <c r="AU84" s="101">
        <f t="shared" si="8"/>
        <v>0</v>
      </c>
      <c r="AV84">
        <f t="shared" si="11"/>
        <v>0</v>
      </c>
      <c r="AW84"/>
    </row>
    <row r="85" spans="41:49" ht="14.4" x14ac:dyDescent="0.3">
      <c r="AO85" t="str">
        <f t="shared" si="9"/>
        <v/>
      </c>
      <c r="AP85" s="100">
        <f t="shared" si="12"/>
        <v>0</v>
      </c>
      <c r="AQ85" s="100"/>
      <c r="AR85" s="100">
        <f t="shared" si="10"/>
        <v>0</v>
      </c>
      <c r="AS85" s="100">
        <f t="shared" si="13"/>
        <v>0</v>
      </c>
      <c r="AT85">
        <f t="shared" si="14"/>
        <v>0</v>
      </c>
      <c r="AU85" s="101">
        <f t="shared" si="8"/>
        <v>0</v>
      </c>
      <c r="AV85">
        <f t="shared" si="11"/>
        <v>0</v>
      </c>
      <c r="AW85"/>
    </row>
    <row r="86" spans="41:49" ht="14.4" x14ac:dyDescent="0.3">
      <c r="AO86" t="str">
        <f t="shared" si="9"/>
        <v/>
      </c>
      <c r="AP86" s="100">
        <f t="shared" si="12"/>
        <v>0</v>
      </c>
      <c r="AQ86" s="100"/>
      <c r="AR86" s="100">
        <f t="shared" si="10"/>
        <v>0</v>
      </c>
      <c r="AS86" s="100">
        <f t="shared" si="13"/>
        <v>0</v>
      </c>
      <c r="AT86">
        <f t="shared" si="14"/>
        <v>0</v>
      </c>
      <c r="AU86" s="101">
        <f t="shared" si="8"/>
        <v>0</v>
      </c>
      <c r="AV86">
        <f t="shared" si="11"/>
        <v>0</v>
      </c>
      <c r="AW86"/>
    </row>
    <row r="87" spans="41:49" ht="14.4" x14ac:dyDescent="0.3">
      <c r="AO87" t="str">
        <f t="shared" si="9"/>
        <v/>
      </c>
      <c r="AP87" s="100">
        <f t="shared" si="12"/>
        <v>0</v>
      </c>
      <c r="AQ87" s="100"/>
      <c r="AR87" s="100">
        <f t="shared" si="10"/>
        <v>0</v>
      </c>
      <c r="AS87" s="100">
        <f t="shared" si="13"/>
        <v>0</v>
      </c>
      <c r="AT87">
        <f t="shared" si="14"/>
        <v>0</v>
      </c>
      <c r="AU87" s="101">
        <f t="shared" si="8"/>
        <v>0</v>
      </c>
      <c r="AV87">
        <f t="shared" si="11"/>
        <v>0</v>
      </c>
      <c r="AW87"/>
    </row>
    <row r="88" spans="41:49" ht="14.4" x14ac:dyDescent="0.3">
      <c r="AO88" t="str">
        <f t="shared" si="9"/>
        <v/>
      </c>
      <c r="AP88" s="100">
        <f t="shared" si="12"/>
        <v>0</v>
      </c>
      <c r="AQ88" s="100"/>
      <c r="AR88" s="100">
        <f t="shared" si="10"/>
        <v>0</v>
      </c>
      <c r="AS88" s="100">
        <f t="shared" si="13"/>
        <v>0</v>
      </c>
      <c r="AT88">
        <f t="shared" si="14"/>
        <v>0</v>
      </c>
      <c r="AU88" s="101">
        <f t="shared" si="8"/>
        <v>0</v>
      </c>
      <c r="AV88">
        <f t="shared" si="11"/>
        <v>0</v>
      </c>
      <c r="AW88"/>
    </row>
    <row r="89" spans="41:49" ht="14.4" x14ac:dyDescent="0.3">
      <c r="AO89" t="str">
        <f t="shared" si="9"/>
        <v/>
      </c>
      <c r="AP89" s="100">
        <f t="shared" si="12"/>
        <v>0</v>
      </c>
      <c r="AQ89" s="100"/>
      <c r="AR89" s="100">
        <f t="shared" si="10"/>
        <v>0</v>
      </c>
      <c r="AS89" s="100">
        <f t="shared" si="13"/>
        <v>0</v>
      </c>
      <c r="AT89">
        <f t="shared" si="14"/>
        <v>0</v>
      </c>
      <c r="AU89" s="101">
        <f t="shared" si="8"/>
        <v>0</v>
      </c>
      <c r="AV89">
        <f t="shared" si="11"/>
        <v>0</v>
      </c>
      <c r="AW89"/>
    </row>
    <row r="90" spans="41:49" ht="14.4" x14ac:dyDescent="0.3">
      <c r="AO90" t="str">
        <f t="shared" si="9"/>
        <v/>
      </c>
      <c r="AP90" s="100">
        <f t="shared" si="12"/>
        <v>0</v>
      </c>
      <c r="AQ90" s="100"/>
      <c r="AR90" s="100">
        <f t="shared" si="10"/>
        <v>0</v>
      </c>
      <c r="AS90" s="100">
        <f t="shared" si="13"/>
        <v>0</v>
      </c>
      <c r="AT90">
        <f t="shared" si="14"/>
        <v>0</v>
      </c>
      <c r="AU90" s="101">
        <f t="shared" si="8"/>
        <v>0</v>
      </c>
      <c r="AV90">
        <f t="shared" si="11"/>
        <v>0</v>
      </c>
      <c r="AW90"/>
    </row>
    <row r="91" spans="41:49" ht="14.4" x14ac:dyDescent="0.3">
      <c r="AO91" t="str">
        <f t="shared" si="9"/>
        <v/>
      </c>
      <c r="AP91" s="100">
        <f t="shared" si="12"/>
        <v>0</v>
      </c>
      <c r="AQ91" s="100"/>
      <c r="AR91" s="100">
        <f t="shared" si="10"/>
        <v>0</v>
      </c>
      <c r="AS91" s="100">
        <f t="shared" si="13"/>
        <v>0</v>
      </c>
      <c r="AT91">
        <f t="shared" si="14"/>
        <v>0</v>
      </c>
      <c r="AU91" s="101">
        <f t="shared" si="8"/>
        <v>0</v>
      </c>
      <c r="AV91">
        <f t="shared" si="11"/>
        <v>0</v>
      </c>
      <c r="AW91"/>
    </row>
    <row r="92" spans="41:49" ht="14.4" x14ac:dyDescent="0.3">
      <c r="AO92" t="str">
        <f t="shared" si="9"/>
        <v/>
      </c>
      <c r="AP92" s="100">
        <f t="shared" si="12"/>
        <v>0</v>
      </c>
      <c r="AQ92" s="100"/>
      <c r="AR92" s="100">
        <f t="shared" si="10"/>
        <v>0</v>
      </c>
      <c r="AS92" s="100">
        <f t="shared" si="13"/>
        <v>0</v>
      </c>
      <c r="AT92">
        <f t="shared" si="14"/>
        <v>0</v>
      </c>
      <c r="AU92" s="101">
        <f t="shared" si="8"/>
        <v>0</v>
      </c>
      <c r="AV92">
        <f t="shared" si="11"/>
        <v>0</v>
      </c>
      <c r="AW92"/>
    </row>
    <row r="93" spans="41:49" ht="14.4" x14ac:dyDescent="0.3">
      <c r="AO93" t="str">
        <f t="shared" si="9"/>
        <v/>
      </c>
      <c r="AP93" s="100">
        <f t="shared" si="12"/>
        <v>0</v>
      </c>
      <c r="AQ93" s="100"/>
      <c r="AR93" s="100">
        <f t="shared" si="10"/>
        <v>0</v>
      </c>
      <c r="AS93" s="100">
        <f t="shared" si="13"/>
        <v>0</v>
      </c>
      <c r="AT93">
        <f t="shared" si="14"/>
        <v>0</v>
      </c>
      <c r="AU93" s="101">
        <f t="shared" si="8"/>
        <v>0</v>
      </c>
      <c r="AV93">
        <f t="shared" si="11"/>
        <v>0</v>
      </c>
      <c r="AW93"/>
    </row>
    <row r="94" spans="41:49" ht="14.4" x14ac:dyDescent="0.3">
      <c r="AO94" t="str">
        <f t="shared" si="9"/>
        <v/>
      </c>
      <c r="AP94" s="100">
        <f t="shared" si="12"/>
        <v>0</v>
      </c>
      <c r="AQ94" s="100"/>
      <c r="AR94" s="100">
        <f t="shared" si="10"/>
        <v>0</v>
      </c>
      <c r="AS94" s="100">
        <f t="shared" si="13"/>
        <v>0</v>
      </c>
      <c r="AT94">
        <f t="shared" si="14"/>
        <v>0</v>
      </c>
      <c r="AU94" s="101">
        <f t="shared" si="8"/>
        <v>0</v>
      </c>
      <c r="AV94">
        <f t="shared" si="11"/>
        <v>0</v>
      </c>
      <c r="AW94"/>
    </row>
    <row r="95" spans="41:49" ht="14.4" x14ac:dyDescent="0.3">
      <c r="AO95" t="str">
        <f t="shared" si="9"/>
        <v/>
      </c>
      <c r="AP95" s="100">
        <f t="shared" si="12"/>
        <v>0</v>
      </c>
      <c r="AQ95" s="100"/>
      <c r="AR95" s="100">
        <f t="shared" si="10"/>
        <v>0</v>
      </c>
      <c r="AS95" s="100">
        <f t="shared" si="13"/>
        <v>0</v>
      </c>
      <c r="AT95">
        <f t="shared" si="14"/>
        <v>0</v>
      </c>
      <c r="AU95" s="101">
        <f t="shared" si="8"/>
        <v>0</v>
      </c>
      <c r="AV95">
        <f t="shared" si="11"/>
        <v>0</v>
      </c>
      <c r="AW95"/>
    </row>
    <row r="96" spans="41:49" ht="14.4" x14ac:dyDescent="0.3">
      <c r="AO96" t="str">
        <f t="shared" si="9"/>
        <v/>
      </c>
      <c r="AP96" s="100">
        <f t="shared" si="12"/>
        <v>0</v>
      </c>
      <c r="AQ96" s="100"/>
      <c r="AR96" s="100">
        <f t="shared" si="10"/>
        <v>0</v>
      </c>
      <c r="AS96" s="100">
        <f t="shared" si="13"/>
        <v>0</v>
      </c>
      <c r="AT96">
        <f t="shared" si="14"/>
        <v>0</v>
      </c>
      <c r="AU96" s="101">
        <f t="shared" si="8"/>
        <v>0</v>
      </c>
      <c r="AV96">
        <f t="shared" si="11"/>
        <v>0</v>
      </c>
      <c r="AW96"/>
    </row>
    <row r="97" spans="41:49" ht="14.4" x14ac:dyDescent="0.3">
      <c r="AO97" t="str">
        <f t="shared" si="9"/>
        <v/>
      </c>
      <c r="AP97" s="100">
        <f t="shared" si="12"/>
        <v>0</v>
      </c>
      <c r="AQ97" s="100"/>
      <c r="AR97" s="100">
        <f t="shared" si="10"/>
        <v>0</v>
      </c>
      <c r="AS97" s="100">
        <f t="shared" si="13"/>
        <v>0</v>
      </c>
      <c r="AT97">
        <f t="shared" si="14"/>
        <v>0</v>
      </c>
      <c r="AU97" s="101">
        <f t="shared" si="8"/>
        <v>0</v>
      </c>
      <c r="AV97">
        <f t="shared" si="11"/>
        <v>0</v>
      </c>
      <c r="AW97"/>
    </row>
    <row r="98" spans="41:49" ht="14.4" x14ac:dyDescent="0.3">
      <c r="AO98" t="str">
        <f t="shared" si="9"/>
        <v/>
      </c>
      <c r="AP98" s="100">
        <f t="shared" si="12"/>
        <v>0</v>
      </c>
      <c r="AQ98" s="100"/>
      <c r="AR98" s="100">
        <f t="shared" si="10"/>
        <v>0</v>
      </c>
      <c r="AS98" s="100">
        <f t="shared" si="13"/>
        <v>0</v>
      </c>
      <c r="AT98">
        <f t="shared" si="14"/>
        <v>0</v>
      </c>
      <c r="AU98" s="101">
        <f t="shared" si="8"/>
        <v>0</v>
      </c>
      <c r="AV98">
        <f t="shared" si="11"/>
        <v>0</v>
      </c>
      <c r="AW98"/>
    </row>
    <row r="99" spans="41:49" ht="14.4" x14ac:dyDescent="0.3">
      <c r="AO99" t="str">
        <f t="shared" si="9"/>
        <v/>
      </c>
      <c r="AP99" s="100">
        <f t="shared" si="12"/>
        <v>0</v>
      </c>
      <c r="AQ99" s="100"/>
      <c r="AR99" s="100">
        <f t="shared" si="10"/>
        <v>0</v>
      </c>
      <c r="AS99" s="100">
        <f t="shared" si="13"/>
        <v>0</v>
      </c>
      <c r="AT99">
        <f t="shared" si="14"/>
        <v>0</v>
      </c>
      <c r="AU99" s="101">
        <f t="shared" si="8"/>
        <v>0</v>
      </c>
      <c r="AV99">
        <f t="shared" si="11"/>
        <v>0</v>
      </c>
      <c r="AW99"/>
    </row>
    <row r="100" spans="41:49" ht="14.4" x14ac:dyDescent="0.3">
      <c r="AO100" t="str">
        <f t="shared" si="9"/>
        <v/>
      </c>
      <c r="AP100" s="100">
        <f t="shared" si="12"/>
        <v>0</v>
      </c>
      <c r="AQ100" s="100"/>
      <c r="AR100" s="100">
        <f t="shared" si="10"/>
        <v>0</v>
      </c>
      <c r="AS100" s="100">
        <f t="shared" si="13"/>
        <v>0</v>
      </c>
      <c r="AT100">
        <f t="shared" si="14"/>
        <v>0</v>
      </c>
      <c r="AU100" s="101">
        <f t="shared" si="8"/>
        <v>0</v>
      </c>
      <c r="AV100">
        <f t="shared" si="11"/>
        <v>0</v>
      </c>
      <c r="AW100"/>
    </row>
    <row r="101" spans="41:49" ht="14.4" x14ac:dyDescent="0.3">
      <c r="AO101" t="str">
        <f t="shared" si="9"/>
        <v/>
      </c>
      <c r="AP101" s="100">
        <f t="shared" si="12"/>
        <v>0</v>
      </c>
      <c r="AQ101" s="100"/>
      <c r="AR101" s="100">
        <f t="shared" si="10"/>
        <v>0</v>
      </c>
      <c r="AS101" s="100">
        <f t="shared" si="13"/>
        <v>0</v>
      </c>
      <c r="AT101">
        <f t="shared" si="14"/>
        <v>0</v>
      </c>
      <c r="AU101" s="101">
        <f t="shared" si="8"/>
        <v>0</v>
      </c>
      <c r="AV101">
        <f t="shared" si="11"/>
        <v>0</v>
      </c>
      <c r="AW101"/>
    </row>
    <row r="102" spans="41:49" ht="14.4" x14ac:dyDescent="0.3">
      <c r="AO102" t="str">
        <f t="shared" si="9"/>
        <v/>
      </c>
      <c r="AP102" s="100">
        <f t="shared" si="12"/>
        <v>0</v>
      </c>
      <c r="AQ102" s="100"/>
      <c r="AR102" s="100">
        <f t="shared" si="10"/>
        <v>0</v>
      </c>
      <c r="AS102" s="100">
        <f t="shared" si="13"/>
        <v>0</v>
      </c>
      <c r="AT102">
        <f t="shared" si="14"/>
        <v>0</v>
      </c>
      <c r="AU102" s="101">
        <f t="shared" si="8"/>
        <v>0</v>
      </c>
      <c r="AV102">
        <f t="shared" si="11"/>
        <v>0</v>
      </c>
      <c r="AW102"/>
    </row>
    <row r="103" spans="41:49" ht="14.4" x14ac:dyDescent="0.3">
      <c r="AO103" t="str">
        <f t="shared" si="9"/>
        <v/>
      </c>
      <c r="AP103" s="100">
        <f t="shared" si="12"/>
        <v>0</v>
      </c>
      <c r="AQ103" s="100"/>
      <c r="AR103" s="100">
        <f t="shared" si="10"/>
        <v>0</v>
      </c>
      <c r="AS103" s="100">
        <f t="shared" si="13"/>
        <v>0</v>
      </c>
      <c r="AT103">
        <f t="shared" si="14"/>
        <v>0</v>
      </c>
      <c r="AU103" s="101">
        <f t="shared" si="8"/>
        <v>0</v>
      </c>
      <c r="AV103">
        <f t="shared" si="11"/>
        <v>0</v>
      </c>
      <c r="AW103"/>
    </row>
    <row r="104" spans="41:49" ht="14.4" x14ac:dyDescent="0.3">
      <c r="AO104" t="str">
        <f t="shared" si="9"/>
        <v/>
      </c>
      <c r="AP104" s="100">
        <f t="shared" si="12"/>
        <v>0</v>
      </c>
      <c r="AQ104" s="100"/>
      <c r="AR104" s="100">
        <f t="shared" si="10"/>
        <v>0</v>
      </c>
      <c r="AS104" s="100">
        <f t="shared" si="13"/>
        <v>0</v>
      </c>
      <c r="AT104">
        <f t="shared" si="14"/>
        <v>0</v>
      </c>
      <c r="AU104" s="101">
        <f t="shared" si="8"/>
        <v>0</v>
      </c>
      <c r="AV104">
        <f t="shared" si="11"/>
        <v>0</v>
      </c>
      <c r="AW104"/>
    </row>
    <row r="105" spans="41:49" ht="14.4" x14ac:dyDescent="0.3">
      <c r="AO105" t="str">
        <f t="shared" si="9"/>
        <v/>
      </c>
      <c r="AP105" s="100">
        <f t="shared" si="12"/>
        <v>0</v>
      </c>
      <c r="AQ105" s="100"/>
      <c r="AR105" s="100">
        <f t="shared" si="10"/>
        <v>0</v>
      </c>
      <c r="AS105" s="100">
        <f t="shared" si="13"/>
        <v>0</v>
      </c>
      <c r="AT105">
        <f t="shared" si="14"/>
        <v>0</v>
      </c>
      <c r="AU105" s="101">
        <f t="shared" si="8"/>
        <v>0</v>
      </c>
      <c r="AV105">
        <f t="shared" si="11"/>
        <v>0</v>
      </c>
      <c r="AW105"/>
    </row>
    <row r="106" spans="41:49" ht="14.4" x14ac:dyDescent="0.3">
      <c r="AO106" t="str">
        <f t="shared" si="9"/>
        <v/>
      </c>
      <c r="AP106" s="100">
        <f t="shared" si="12"/>
        <v>0</v>
      </c>
      <c r="AQ106" s="100"/>
      <c r="AR106" s="100">
        <f t="shared" si="10"/>
        <v>0</v>
      </c>
      <c r="AS106" s="100">
        <f t="shared" si="13"/>
        <v>0</v>
      </c>
      <c r="AT106">
        <f t="shared" si="14"/>
        <v>0</v>
      </c>
      <c r="AU106" s="101">
        <f t="shared" si="8"/>
        <v>0</v>
      </c>
      <c r="AV106">
        <f t="shared" si="11"/>
        <v>0</v>
      </c>
      <c r="AW106"/>
    </row>
    <row r="107" spans="41:49" ht="14.4" x14ac:dyDescent="0.3">
      <c r="AO107" t="str">
        <f t="shared" si="9"/>
        <v/>
      </c>
      <c r="AP107" s="100">
        <f t="shared" si="12"/>
        <v>0</v>
      </c>
      <c r="AQ107" s="100"/>
      <c r="AR107" s="100">
        <f t="shared" si="10"/>
        <v>0</v>
      </c>
      <c r="AS107" s="100">
        <f t="shared" si="13"/>
        <v>0</v>
      </c>
      <c r="AT107">
        <f t="shared" si="14"/>
        <v>0</v>
      </c>
      <c r="AU107" s="101">
        <f t="shared" si="8"/>
        <v>0</v>
      </c>
      <c r="AV107">
        <f t="shared" si="11"/>
        <v>0</v>
      </c>
      <c r="AW107"/>
    </row>
    <row r="108" spans="41:49" ht="14.4" x14ac:dyDescent="0.3">
      <c r="AO108" t="str">
        <f t="shared" si="9"/>
        <v/>
      </c>
      <c r="AP108" s="100">
        <f t="shared" si="12"/>
        <v>0</v>
      </c>
      <c r="AQ108" s="100"/>
      <c r="AR108" s="100">
        <f t="shared" si="10"/>
        <v>0</v>
      </c>
      <c r="AS108" s="100">
        <f t="shared" si="13"/>
        <v>0</v>
      </c>
      <c r="AT108">
        <f t="shared" si="14"/>
        <v>0</v>
      </c>
      <c r="AU108" s="101">
        <f t="shared" si="8"/>
        <v>0</v>
      </c>
      <c r="AV108">
        <f t="shared" si="11"/>
        <v>0</v>
      </c>
      <c r="AW108"/>
    </row>
    <row r="109" spans="41:49" ht="14.4" x14ac:dyDescent="0.3">
      <c r="AO109" t="str">
        <f t="shared" si="9"/>
        <v/>
      </c>
      <c r="AP109" s="100">
        <f t="shared" si="12"/>
        <v>0</v>
      </c>
      <c r="AQ109" s="100"/>
      <c r="AR109" s="100">
        <f t="shared" si="10"/>
        <v>0</v>
      </c>
      <c r="AS109" s="100">
        <f t="shared" si="13"/>
        <v>0</v>
      </c>
      <c r="AT109">
        <f t="shared" si="14"/>
        <v>0</v>
      </c>
      <c r="AU109" s="101">
        <f t="shared" si="8"/>
        <v>0</v>
      </c>
      <c r="AV109">
        <f t="shared" si="11"/>
        <v>0</v>
      </c>
      <c r="AW109"/>
    </row>
    <row r="110" spans="41:49" ht="14.4" x14ac:dyDescent="0.3">
      <c r="AO110" t="str">
        <f t="shared" si="9"/>
        <v/>
      </c>
      <c r="AP110" s="100">
        <f t="shared" si="12"/>
        <v>0</v>
      </c>
      <c r="AQ110" s="100"/>
      <c r="AR110" s="100">
        <f t="shared" si="10"/>
        <v>0</v>
      </c>
      <c r="AS110" s="100">
        <f t="shared" si="13"/>
        <v>0</v>
      </c>
      <c r="AT110">
        <f t="shared" si="14"/>
        <v>0</v>
      </c>
      <c r="AU110" s="101">
        <f t="shared" si="8"/>
        <v>0</v>
      </c>
      <c r="AV110">
        <f t="shared" si="11"/>
        <v>0</v>
      </c>
      <c r="AW110"/>
    </row>
    <row r="111" spans="41:49" ht="14.4" x14ac:dyDescent="0.3">
      <c r="AO111" t="str">
        <f t="shared" si="9"/>
        <v/>
      </c>
      <c r="AP111" s="100">
        <f t="shared" si="12"/>
        <v>0</v>
      </c>
      <c r="AQ111" s="100"/>
      <c r="AR111" s="100">
        <f t="shared" si="10"/>
        <v>0</v>
      </c>
      <c r="AS111" s="100">
        <f t="shared" si="13"/>
        <v>0</v>
      </c>
      <c r="AT111">
        <f t="shared" si="14"/>
        <v>0</v>
      </c>
      <c r="AU111" s="101">
        <f t="shared" si="8"/>
        <v>0</v>
      </c>
      <c r="AV111">
        <f t="shared" si="11"/>
        <v>0</v>
      </c>
      <c r="AW111"/>
    </row>
    <row r="112" spans="41:49" ht="14.4" x14ac:dyDescent="0.3">
      <c r="AW112"/>
    </row>
    <row r="113" spans="49:49" ht="14.4" x14ac:dyDescent="0.3">
      <c r="AW113"/>
    </row>
    <row r="114" spans="49:49" ht="14.4" x14ac:dyDescent="0.3">
      <c r="AW114"/>
    </row>
    <row r="115" spans="49:49" ht="14.4" x14ac:dyDescent="0.3">
      <c r="AW115"/>
    </row>
    <row r="116" spans="49:49" ht="14.4" x14ac:dyDescent="0.3">
      <c r="AW116"/>
    </row>
  </sheetData>
  <mergeCells count="54">
    <mergeCell ref="O2:T3"/>
    <mergeCell ref="D4:G5"/>
    <mergeCell ref="N4:N5"/>
    <mergeCell ref="Q4:R4"/>
    <mergeCell ref="S4:T4"/>
    <mergeCell ref="Q5:R5"/>
    <mergeCell ref="S5:T5"/>
    <mergeCell ref="C6:D6"/>
    <mergeCell ref="B7:B11"/>
    <mergeCell ref="N7:N9"/>
    <mergeCell ref="Q7:R7"/>
    <mergeCell ref="Q8:R8"/>
    <mergeCell ref="C9:D9"/>
    <mergeCell ref="Q9:R9"/>
    <mergeCell ref="N11:N13"/>
    <mergeCell ref="Q11:R11"/>
    <mergeCell ref="S16:T16"/>
    <mergeCell ref="F14:F15"/>
    <mergeCell ref="G14:G15"/>
    <mergeCell ref="S11:T11"/>
    <mergeCell ref="Q12:R12"/>
    <mergeCell ref="S12:T12"/>
    <mergeCell ref="Q13:R13"/>
    <mergeCell ref="S13:T13"/>
    <mergeCell ref="N18:N27"/>
    <mergeCell ref="O18:P19"/>
    <mergeCell ref="R18:T18"/>
    <mergeCell ref="F21:F23"/>
    <mergeCell ref="B23:E26"/>
    <mergeCell ref="O26:S26"/>
    <mergeCell ref="O27:S27"/>
    <mergeCell ref="B14:B18"/>
    <mergeCell ref="C14:C17"/>
    <mergeCell ref="D14:D17"/>
    <mergeCell ref="N15:N16"/>
    <mergeCell ref="Q15:R15"/>
    <mergeCell ref="S15:T15"/>
    <mergeCell ref="F16:F17"/>
    <mergeCell ref="G16:G17"/>
    <mergeCell ref="Q16:R16"/>
    <mergeCell ref="F29:F30"/>
    <mergeCell ref="B32:B34"/>
    <mergeCell ref="D32:F32"/>
    <mergeCell ref="H32:I32"/>
    <mergeCell ref="J32:K32"/>
    <mergeCell ref="H34:N34"/>
    <mergeCell ref="P34:R34"/>
    <mergeCell ref="Q32:R32"/>
    <mergeCell ref="D33:F33"/>
    <mergeCell ref="H33:I33"/>
    <mergeCell ref="J33:K33"/>
    <mergeCell ref="L33:M33"/>
    <mergeCell ref="Q33:R33"/>
    <mergeCell ref="L32:M32"/>
  </mergeCells>
  <hyperlinks>
    <hyperlink ref="O34" r:id="rId1" location="Expensestodate"/>
    <hyperlink ref="H34" r:id="rId2" location="Grantstructure"/>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20">
        <x14:dataValidation type="list" allowBlank="1" showInputMessage="1">
          <x14:formula1>
            <xm:f>Parameters!$C$13:$G$13</xm:f>
          </x14:formula1>
          <xm:sqref>G10</xm:sqref>
        </x14:dataValidation>
        <x14:dataValidation type="list" allowBlank="1" showInputMessage="1">
          <x14:formula1>
            <xm:f>Parameters!$C$12:$G$12</xm:f>
          </x14:formula1>
          <xm:sqref>G8</xm:sqref>
        </x14:dataValidation>
        <x14:dataValidation type="list" allowBlank="1" showInputMessage="1">
          <x14:formula1>
            <xm:f>Parameters!$C$31:$G$31</xm:f>
          </x14:formula1>
          <xm:sqref>G18</xm:sqref>
        </x14:dataValidation>
        <x14:dataValidation type="list" allowBlank="1" showInputMessage="1">
          <x14:formula1>
            <xm:f>Parameters!$C$32:$G$32</xm:f>
          </x14:formula1>
          <xm:sqref>G16</xm:sqref>
        </x14:dataValidation>
        <x14:dataValidation type="list" allowBlank="1" showInputMessage="1">
          <x14:formula1>
            <xm:f>Parameters!$C$35:$G$35</xm:f>
          </x14:formula1>
          <xm:sqref>G14</xm:sqref>
        </x14:dataValidation>
        <x14:dataValidation type="list" allowBlank="1" showInputMessage="1">
          <x14:formula1>
            <xm:f>Parameters!$C$36:$G$36</xm:f>
          </x14:formula1>
          <xm:sqref>G11</xm:sqref>
        </x14:dataValidation>
        <x14:dataValidation type="list" allowBlank="1" showInputMessage="1">
          <x14:formula1>
            <xm:f>Parameters!$C$11:$G$11</xm:f>
          </x14:formula1>
          <xm:sqref>G9</xm:sqref>
        </x14:dataValidation>
        <x14:dataValidation type="list" allowBlank="1" showInputMessage="1">
          <x14:formula1>
            <xm:f>Parameters!$C$10:$G$10</xm:f>
          </x14:formula1>
          <xm:sqref>G7</xm:sqref>
        </x14:dataValidation>
        <x14:dataValidation type="list" allowBlank="1" showInputMessage="1">
          <x14:formula1>
            <xm:f>Parameters!$C$6:$G$6</xm:f>
          </x14:formula1>
          <xm:sqref>D14:D17</xm:sqref>
        </x14:dataValidation>
        <x14:dataValidation type="list" allowBlank="1" showInputMessage="1">
          <x14:formula1>
            <xm:f>Parameters!$C$5:$G$5</xm:f>
          </x14:formula1>
          <xm:sqref>D11</xm:sqref>
        </x14:dataValidation>
        <x14:dataValidation type="list" allowBlank="1" showInputMessage="1">
          <x14:formula1>
            <xm:f>Parameters!$C$4:$G$4</xm:f>
          </x14:formula1>
          <xm:sqref>D10</xm:sqref>
        </x14:dataValidation>
        <x14:dataValidation type="list" allowBlank="1" showInputMessage="1">
          <x14:formula1>
            <xm:f>Parameters!$C$9:$G$9</xm:f>
          </x14:formula1>
          <xm:sqref>D7</xm:sqref>
        </x14:dataValidation>
        <x14:dataValidation type="list" allowBlank="1" showInputMessage="1">
          <x14:formula1>
            <xm:f>Parameters!$C$16:$G$16</xm:f>
          </x14:formula1>
          <xm:sqref>J17</xm:sqref>
        </x14:dataValidation>
        <x14:dataValidation type="list" allowBlank="1" showInputMessage="1">
          <x14:formula1>
            <xm:f>Parameters!$C$19:$G$19</xm:f>
          </x14:formula1>
          <xm:sqref>J18</xm:sqref>
        </x14:dataValidation>
        <x14:dataValidation type="list" allowBlank="1" showInputMessage="1">
          <x14:formula1>
            <xm:f>Parameters!$C$24:$G$24</xm:f>
          </x14:formula1>
          <xm:sqref>J15</xm:sqref>
        </x14:dataValidation>
        <x14:dataValidation type="list" allowBlank="1" showInputMessage="1">
          <x14:formula1>
            <xm:f>Parameters!$C$17:$G$17</xm:f>
          </x14:formula1>
          <xm:sqref>J14</xm:sqref>
        </x14:dataValidation>
        <x14:dataValidation type="list" allowBlank="1" showInputMessage="1">
          <x14:formula1>
            <xm:f>Parameters!$C$23:$G$23</xm:f>
          </x14:formula1>
          <xm:sqref>J16</xm:sqref>
        </x14:dataValidation>
        <x14:dataValidation type="list" allowBlank="1" showInputMessage="1">
          <x14:formula1>
            <xm:f>Parameters!$C$18:$G$18</xm:f>
          </x14:formula1>
          <xm:sqref>J10</xm:sqref>
        </x14:dataValidation>
        <x14:dataValidation type="list" allowBlank="1" showInputMessage="1">
          <x14:formula1>
            <xm:f>Parameters!$C$26:$G$26</xm:f>
          </x14:formula1>
          <xm:sqref>J9</xm:sqref>
        </x14:dataValidation>
        <x14:dataValidation type="list" allowBlank="1" showInputMessage="1">
          <x14:formula1>
            <xm:f>Parameters!$D$25:$G$25</xm:f>
          </x14:formula1>
          <xm:sqref>J7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6"/>
  <sheetViews>
    <sheetView workbookViewId="0">
      <selection activeCell="J17" sqref="J17"/>
    </sheetView>
  </sheetViews>
  <sheetFormatPr defaultColWidth="8.77734375" defaultRowHeight="10.199999999999999" x14ac:dyDescent="0.2"/>
  <cols>
    <col min="1" max="1" width="1.44140625" style="1" customWidth="1"/>
    <col min="2" max="2" width="9.33203125" style="1" customWidth="1"/>
    <col min="3" max="3" width="14.44140625" style="1" customWidth="1"/>
    <col min="4" max="4" width="5.77734375" style="1" customWidth="1"/>
    <col min="5" max="5" width="1.77734375" style="1" customWidth="1"/>
    <col min="6" max="6" width="18" style="1" customWidth="1"/>
    <col min="7" max="7" width="9.6640625" style="1" customWidth="1"/>
    <col min="8" max="8" width="1.33203125" style="1" customWidth="1"/>
    <col min="9" max="9" width="16.33203125" style="1" customWidth="1"/>
    <col min="10" max="10" width="8.44140625" style="1" customWidth="1"/>
    <col min="11" max="11" width="1.44140625" style="1" customWidth="1"/>
    <col min="12" max="12" width="2.77734375" style="1" customWidth="1"/>
    <col min="13" max="13" width="2.6640625" style="1" customWidth="1"/>
    <col min="14" max="14" width="14.6640625" style="1" customWidth="1"/>
    <col min="15" max="15" width="30.77734375" style="1" customWidth="1"/>
    <col min="16" max="16" width="23.44140625" style="1" customWidth="1"/>
    <col min="17" max="17" width="1" style="1" customWidth="1"/>
    <col min="18" max="18" width="24.33203125" style="1" customWidth="1"/>
    <col min="19" max="19" width="10.6640625" style="1" customWidth="1"/>
    <col min="20" max="20" width="5.77734375" style="1" customWidth="1"/>
    <col min="21" max="21" width="13.6640625" style="1" customWidth="1"/>
    <col min="22" max="22" width="12.77734375" style="1" customWidth="1"/>
    <col min="23" max="16384" width="8.77734375" style="1"/>
  </cols>
  <sheetData>
    <row r="1" spans="1:50" ht="6" customHeight="1" thickBot="1" x14ac:dyDescent="0.5">
      <c r="A1" s="67"/>
      <c r="B1" s="17"/>
      <c r="C1" s="17"/>
      <c r="D1" s="17"/>
      <c r="E1" s="17"/>
      <c r="F1" s="17"/>
      <c r="G1" s="17"/>
      <c r="H1" s="17"/>
      <c r="I1" s="17"/>
      <c r="J1" s="17"/>
      <c r="K1" s="17"/>
      <c r="L1" s="17"/>
      <c r="M1" s="17"/>
      <c r="N1" s="17"/>
      <c r="O1" s="30"/>
      <c r="P1" s="17"/>
      <c r="Q1" s="17"/>
      <c r="R1" s="17"/>
      <c r="S1" s="17"/>
      <c r="T1" s="17"/>
      <c r="U1" s="17"/>
      <c r="V1" s="17"/>
      <c r="W1" s="17"/>
      <c r="X1" s="17"/>
      <c r="Y1" s="17"/>
      <c r="Z1" s="17"/>
      <c r="AA1" s="17"/>
      <c r="AB1" s="17"/>
      <c r="AC1" s="17"/>
      <c r="AD1" s="17"/>
      <c r="AE1" s="17"/>
      <c r="AF1" s="17"/>
      <c r="AG1" s="17"/>
      <c r="AH1" s="17"/>
      <c r="AI1" s="17"/>
      <c r="AJ1" s="17"/>
      <c r="AK1" s="17"/>
      <c r="AL1" s="17"/>
      <c r="AM1" s="17"/>
    </row>
    <row r="2" spans="1:50" ht="10.199999999999999" customHeight="1" x14ac:dyDescent="0.3">
      <c r="A2" s="115" t="s">
        <v>174</v>
      </c>
      <c r="B2" s="20"/>
      <c r="D2" s="20"/>
      <c r="E2" s="20"/>
      <c r="F2" s="20"/>
      <c r="G2" s="20"/>
      <c r="H2" s="20"/>
      <c r="I2" s="20"/>
      <c r="J2" s="17"/>
      <c r="K2" s="17"/>
      <c r="L2" s="17"/>
      <c r="M2" s="17"/>
      <c r="N2" s="17"/>
      <c r="O2" s="297" t="s">
        <v>55</v>
      </c>
      <c r="P2" s="298"/>
      <c r="Q2" s="298"/>
      <c r="R2" s="298"/>
      <c r="S2" s="298"/>
      <c r="T2" s="299"/>
      <c r="U2" s="17"/>
      <c r="V2" s="17"/>
      <c r="W2" s="17"/>
      <c r="X2" s="17"/>
      <c r="Y2" s="17"/>
      <c r="Z2" s="17"/>
      <c r="AA2" s="17"/>
      <c r="AB2" s="17"/>
      <c r="AC2" s="17"/>
      <c r="AD2" s="17"/>
      <c r="AE2" s="17"/>
      <c r="AF2" s="17"/>
      <c r="AG2" s="17"/>
      <c r="AH2" s="17"/>
      <c r="AI2" s="17"/>
      <c r="AJ2" s="17"/>
      <c r="AK2" s="17"/>
      <c r="AL2" s="17"/>
      <c r="AM2" s="17"/>
      <c r="AO2" t="s">
        <v>156</v>
      </c>
      <c r="AP2" t="s">
        <v>157</v>
      </c>
      <c r="AQ2" t="s">
        <v>158</v>
      </c>
      <c r="AR2" t="s">
        <v>159</v>
      </c>
      <c r="AS2" t="s">
        <v>160</v>
      </c>
      <c r="AT2" t="s">
        <v>161</v>
      </c>
      <c r="AU2" t="s">
        <v>162</v>
      </c>
      <c r="AV2" t="s">
        <v>198</v>
      </c>
      <c r="AW2" t="s">
        <v>164</v>
      </c>
    </row>
    <row r="3" spans="1:50" ht="10.199999999999999" customHeight="1" thickBot="1" x14ac:dyDescent="0.35">
      <c r="A3" s="17"/>
      <c r="B3" s="20"/>
      <c r="C3" s="20"/>
      <c r="D3" s="20"/>
      <c r="E3" s="20"/>
      <c r="F3" s="20"/>
      <c r="G3" s="20"/>
      <c r="H3" s="20"/>
      <c r="I3" s="20"/>
      <c r="J3" s="17"/>
      <c r="K3" s="17"/>
      <c r="L3" s="17"/>
      <c r="M3" s="17"/>
      <c r="N3" s="17"/>
      <c r="O3" s="300"/>
      <c r="P3" s="301"/>
      <c r="Q3" s="301"/>
      <c r="R3" s="301"/>
      <c r="S3" s="301"/>
      <c r="T3" s="302"/>
      <c r="U3" s="17"/>
      <c r="V3" s="17"/>
      <c r="W3" s="17"/>
      <c r="X3" s="17"/>
      <c r="Y3" s="17"/>
      <c r="Z3" s="17"/>
      <c r="AA3" s="17"/>
      <c r="AB3" s="17"/>
      <c r="AC3" s="17"/>
      <c r="AD3" s="17"/>
      <c r="AE3" s="17"/>
      <c r="AF3" s="17"/>
      <c r="AG3" s="17"/>
      <c r="AH3" s="17"/>
      <c r="AI3" s="17"/>
      <c r="AJ3" s="17"/>
      <c r="AK3" s="17"/>
      <c r="AL3" s="17"/>
      <c r="AM3" s="17"/>
      <c r="AO3"/>
      <c r="AP3"/>
      <c r="AQ3"/>
      <c r="AR3"/>
      <c r="AS3"/>
      <c r="AT3"/>
      <c r="AU3"/>
      <c r="AV3"/>
      <c r="AW3"/>
    </row>
    <row r="4" spans="1:50" ht="33.450000000000003" customHeight="1" x14ac:dyDescent="0.3">
      <c r="A4" s="17"/>
      <c r="B4" s="20"/>
      <c r="C4" s="20"/>
      <c r="D4" s="264" t="s">
        <v>57</v>
      </c>
      <c r="E4" s="265"/>
      <c r="F4" s="265"/>
      <c r="G4" s="303"/>
      <c r="H4" s="20"/>
      <c r="I4" s="17"/>
      <c r="J4" s="17"/>
      <c r="K4" s="90"/>
      <c r="L4" s="90"/>
      <c r="M4" s="90"/>
      <c r="N4" s="257" t="s">
        <v>59</v>
      </c>
      <c r="O4" s="206" t="s">
        <v>32</v>
      </c>
      <c r="P4" s="206" t="s">
        <v>33</v>
      </c>
      <c r="Q4" s="305" t="s">
        <v>34</v>
      </c>
      <c r="R4" s="305"/>
      <c r="S4" s="305" t="s">
        <v>35</v>
      </c>
      <c r="T4" s="306"/>
      <c r="U4" s="17"/>
      <c r="V4" s="17"/>
      <c r="W4" s="17"/>
      <c r="X4" s="17"/>
      <c r="Y4" s="17"/>
      <c r="Z4" s="17"/>
      <c r="AA4" s="17"/>
      <c r="AB4" s="17"/>
      <c r="AC4" s="17"/>
      <c r="AD4" s="17"/>
      <c r="AE4" s="17"/>
      <c r="AF4" s="17"/>
      <c r="AG4" s="17"/>
      <c r="AH4" s="17"/>
      <c r="AI4" s="17"/>
      <c r="AJ4" s="17"/>
      <c r="AK4" s="17"/>
      <c r="AL4" s="17"/>
      <c r="AM4" s="17"/>
      <c r="AO4">
        <v>0</v>
      </c>
      <c r="AP4" s="100">
        <f>N33</f>
        <v>288</v>
      </c>
      <c r="AQ4" s="100">
        <f>(1-$D$11)*AP4</f>
        <v>144</v>
      </c>
      <c r="AR4" s="100"/>
      <c r="AS4"/>
      <c r="AT4">
        <f>IF(ISNUMBER(AO5),SUM(AQ4:AR4),SUM(AQ4:AS4))</f>
        <v>144</v>
      </c>
      <c r="AU4" s="101">
        <f t="shared" ref="AU4:AU67" si="0">LN(AT4+$J$33)-LN($J$33)</f>
        <v>0.407887093456063</v>
      </c>
      <c r="AV4">
        <f>IF(ISNUMBER(AO4),AU4/(1+$D$7)^AO4,0)</f>
        <v>0.407887093456063</v>
      </c>
      <c r="AW4"/>
    </row>
    <row r="5" spans="1:50" ht="10.8" customHeight="1" thickBot="1" x14ac:dyDescent="0.35">
      <c r="A5" s="17"/>
      <c r="B5" s="17"/>
      <c r="C5" s="33"/>
      <c r="D5" s="268"/>
      <c r="E5" s="269"/>
      <c r="F5" s="269"/>
      <c r="G5" s="304"/>
      <c r="H5" s="33"/>
      <c r="I5" s="33"/>
      <c r="J5" s="17"/>
      <c r="K5" s="17"/>
      <c r="L5" s="17"/>
      <c r="M5" s="17"/>
      <c r="N5" s="259"/>
      <c r="O5" s="207">
        <f>D33/(1+D7)^10</f>
        <v>0.1553200531458121</v>
      </c>
      <c r="P5" s="207">
        <f>O5*(1-1/(1+D7)^G16)/(1-1/(1+D7))</f>
        <v>2.0324127313534777</v>
      </c>
      <c r="Q5" s="290">
        <f>P5*G7*G9*G18*G8/G33</f>
        <v>1.3859199513304169E-2</v>
      </c>
      <c r="R5" s="290"/>
      <c r="S5" s="290">
        <f>G14*G11</f>
        <v>6.4014192141491587E-3</v>
      </c>
      <c r="T5" s="291"/>
      <c r="U5" s="17"/>
      <c r="V5" s="17"/>
      <c r="W5" s="17"/>
      <c r="X5" s="17"/>
      <c r="Y5" s="17"/>
      <c r="Z5" s="17"/>
      <c r="AA5" s="17"/>
      <c r="AB5" s="17"/>
      <c r="AC5" s="17"/>
      <c r="AD5" s="17"/>
      <c r="AE5" s="17"/>
      <c r="AF5" s="17"/>
      <c r="AG5" s="17"/>
      <c r="AH5" s="17"/>
      <c r="AI5" s="17"/>
      <c r="AJ5" s="17"/>
      <c r="AK5" s="17"/>
      <c r="AL5" s="17"/>
      <c r="AM5" s="17"/>
      <c r="AO5">
        <f t="shared" ref="AO5:AO68" si="1">IF(AO4&lt;$D$14,AO4+1,"")</f>
        <v>1</v>
      </c>
      <c r="AP5" s="100">
        <f>AP4-AQ4</f>
        <v>144</v>
      </c>
      <c r="AQ5" s="100"/>
      <c r="AR5" s="100">
        <f t="shared" ref="AR5:AR68" si="2">$D$10*AP5</f>
        <v>21.599999999999998</v>
      </c>
      <c r="AS5" s="100">
        <f>AP5</f>
        <v>144</v>
      </c>
      <c r="AT5">
        <f t="shared" ref="AT5:AT14" si="3">IF(ISNUMBER(AO6),SUM(AQ5:AR5),SUM(AQ5:AS5))</f>
        <v>21.599999999999998</v>
      </c>
      <c r="AU5" s="101">
        <f t="shared" si="0"/>
        <v>7.2828074370809404E-2</v>
      </c>
      <c r="AV5">
        <f t="shared" ref="AV5:AV68" si="4">IF(ISNUMBER(AO5),AU5/(1+$D$7)^AO5,0)</f>
        <v>6.9360070829342285E-2</v>
      </c>
      <c r="AW5">
        <f>SUM(AV5:AV111)</f>
        <v>0.94067933470164244</v>
      </c>
      <c r="AX5" s="1">
        <f>SUM(AV5:AV23)</f>
        <v>0.94067933470164244</v>
      </c>
    </row>
    <row r="6" spans="1:50" ht="14.4" x14ac:dyDescent="0.3">
      <c r="A6" s="17"/>
      <c r="B6" s="10"/>
      <c r="C6" s="293" t="s">
        <v>12</v>
      </c>
      <c r="D6" s="293"/>
      <c r="E6" s="61"/>
      <c r="F6" s="28" t="s">
        <v>13</v>
      </c>
      <c r="G6" s="29"/>
      <c r="H6" s="62"/>
      <c r="I6" s="28" t="s">
        <v>47</v>
      </c>
      <c r="J6" s="29"/>
      <c r="K6" s="11"/>
      <c r="L6" s="6"/>
      <c r="M6" s="17"/>
      <c r="N6" s="18"/>
      <c r="O6" s="6"/>
      <c r="P6" s="6"/>
      <c r="Q6" s="6"/>
      <c r="R6" s="6"/>
      <c r="S6" s="6"/>
      <c r="T6" s="12"/>
      <c r="U6" s="17"/>
      <c r="V6" s="17"/>
      <c r="W6" s="17"/>
      <c r="X6" s="17"/>
      <c r="Y6" s="17"/>
      <c r="Z6" s="17"/>
      <c r="AA6" s="17"/>
      <c r="AB6" s="17"/>
      <c r="AC6" s="17"/>
      <c r="AD6" s="17"/>
      <c r="AE6" s="17"/>
      <c r="AF6" s="17"/>
      <c r="AG6" s="17"/>
      <c r="AH6" s="17"/>
      <c r="AI6" s="17"/>
      <c r="AJ6" s="17"/>
      <c r="AK6" s="17"/>
      <c r="AL6" s="17"/>
      <c r="AM6" s="17"/>
      <c r="AO6">
        <f t="shared" si="1"/>
        <v>2</v>
      </c>
      <c r="AP6" s="100">
        <f t="shared" ref="AP6:AP69" si="5">IF(ISNUMBER(AO6),AS5,0)</f>
        <v>144</v>
      </c>
      <c r="AQ6" s="100"/>
      <c r="AR6" s="100">
        <f t="shared" si="2"/>
        <v>21.599999999999998</v>
      </c>
      <c r="AS6" s="100">
        <f t="shared" ref="AS6:AS69" si="6">AP6</f>
        <v>144</v>
      </c>
      <c r="AT6">
        <f t="shared" si="3"/>
        <v>21.599999999999998</v>
      </c>
      <c r="AU6" s="101">
        <f t="shared" si="0"/>
        <v>7.2828074370809404E-2</v>
      </c>
      <c r="AV6">
        <f t="shared" si="4"/>
        <v>6.6057210313659326E-2</v>
      </c>
      <c r="AW6"/>
    </row>
    <row r="7" spans="1:50" ht="20.55" customHeight="1" x14ac:dyDescent="0.3">
      <c r="A7" s="17"/>
      <c r="B7" s="294" t="s">
        <v>58</v>
      </c>
      <c r="C7" s="174" t="s">
        <v>0</v>
      </c>
      <c r="D7" s="175">
        <v>0.05</v>
      </c>
      <c r="E7" s="2"/>
      <c r="F7" s="14" t="s">
        <v>4</v>
      </c>
      <c r="G7" s="211">
        <v>0.3</v>
      </c>
      <c r="H7" s="4"/>
      <c r="I7" s="14" t="s">
        <v>8</v>
      </c>
      <c r="J7" s="211">
        <v>0.05</v>
      </c>
      <c r="K7" s="12"/>
      <c r="L7" s="6"/>
      <c r="M7" s="17"/>
      <c r="N7" s="259" t="s">
        <v>61</v>
      </c>
      <c r="O7" s="6"/>
      <c r="P7" s="208" t="s">
        <v>36</v>
      </c>
      <c r="Q7" s="280" t="s">
        <v>39</v>
      </c>
      <c r="R7" s="280"/>
      <c r="S7" s="113"/>
      <c r="T7" s="12"/>
      <c r="U7" s="17"/>
      <c r="V7" s="17"/>
      <c r="W7" s="17"/>
      <c r="X7" s="17"/>
      <c r="Y7" s="17"/>
      <c r="Z7" s="17"/>
      <c r="AA7" s="17"/>
      <c r="AB7" s="17"/>
      <c r="AC7" s="17"/>
      <c r="AD7" s="17"/>
      <c r="AE7" s="17"/>
      <c r="AF7" s="17"/>
      <c r="AG7" s="17"/>
      <c r="AH7" s="17"/>
      <c r="AI7" s="17"/>
      <c r="AJ7" s="17"/>
      <c r="AK7" s="17"/>
      <c r="AL7" s="17"/>
      <c r="AM7" s="17"/>
      <c r="AO7">
        <f t="shared" si="1"/>
        <v>3</v>
      </c>
      <c r="AP7" s="100">
        <f>IF(ISNUMBER(AO7),AS6,0)</f>
        <v>144</v>
      </c>
      <c r="AQ7" s="100"/>
      <c r="AR7" s="100">
        <f t="shared" si="2"/>
        <v>21.599999999999998</v>
      </c>
      <c r="AS7" s="100">
        <f t="shared" si="6"/>
        <v>144</v>
      </c>
      <c r="AT7">
        <f t="shared" si="3"/>
        <v>21.599999999999998</v>
      </c>
      <c r="AU7" s="101">
        <f t="shared" si="0"/>
        <v>7.2828074370809404E-2</v>
      </c>
      <c r="AV7">
        <f t="shared" si="4"/>
        <v>6.2911628870151726E-2</v>
      </c>
      <c r="AW7"/>
    </row>
    <row r="8" spans="1:50" ht="20.55" customHeight="1" x14ac:dyDescent="0.3">
      <c r="A8" s="17"/>
      <c r="B8" s="294"/>
      <c r="C8" s="159"/>
      <c r="D8" s="159"/>
      <c r="E8" s="63"/>
      <c r="F8" s="16" t="s">
        <v>6</v>
      </c>
      <c r="G8" s="15">
        <v>0.33</v>
      </c>
      <c r="H8" s="5"/>
      <c r="I8" s="201" t="s">
        <v>255</v>
      </c>
      <c r="J8" s="202">
        <v>3</v>
      </c>
      <c r="K8" s="12"/>
      <c r="L8" s="6"/>
      <c r="M8" s="17"/>
      <c r="N8" s="259"/>
      <c r="O8" s="25" t="s">
        <v>53</v>
      </c>
      <c r="P8" s="154">
        <f>($S$5+$Q$5*J15)*J7*J9</f>
        <v>7.5498795104491647E-4</v>
      </c>
      <c r="Q8" s="295">
        <f>P8/(J16/J8)</f>
        <v>6.4713252946707132E-3</v>
      </c>
      <c r="R8" s="295"/>
      <c r="S8" s="116"/>
      <c r="T8" s="12"/>
      <c r="U8" s="17"/>
      <c r="V8" s="17"/>
      <c r="W8" s="17"/>
      <c r="X8" s="17"/>
      <c r="Y8" s="17"/>
      <c r="Z8" s="17"/>
      <c r="AA8" s="17"/>
      <c r="AB8" s="17"/>
      <c r="AC8" s="17"/>
      <c r="AD8" s="17"/>
      <c r="AE8" s="17"/>
      <c r="AF8" s="17"/>
      <c r="AG8" s="17"/>
      <c r="AH8" s="17"/>
      <c r="AI8" s="17"/>
      <c r="AJ8" s="17"/>
      <c r="AK8" s="17"/>
      <c r="AL8" s="17"/>
      <c r="AM8" s="17"/>
      <c r="AO8">
        <f t="shared" si="1"/>
        <v>4</v>
      </c>
      <c r="AP8" s="100">
        <f t="shared" si="5"/>
        <v>144</v>
      </c>
      <c r="AQ8" s="100"/>
      <c r="AR8" s="100">
        <f t="shared" si="2"/>
        <v>21.599999999999998</v>
      </c>
      <c r="AS8" s="100">
        <f t="shared" si="6"/>
        <v>144</v>
      </c>
      <c r="AT8">
        <f t="shared" si="3"/>
        <v>21.599999999999998</v>
      </c>
      <c r="AU8" s="101">
        <f t="shared" si="0"/>
        <v>7.2828074370809404E-2</v>
      </c>
      <c r="AV8">
        <f t="shared" si="4"/>
        <v>5.9915837019192127E-2</v>
      </c>
      <c r="AW8"/>
    </row>
    <row r="9" spans="1:50" ht="30.6" x14ac:dyDescent="0.3">
      <c r="A9" s="17"/>
      <c r="B9" s="294"/>
      <c r="C9" s="296" t="s">
        <v>14</v>
      </c>
      <c r="D9" s="296"/>
      <c r="E9" s="2"/>
      <c r="F9" s="201" t="s">
        <v>209</v>
      </c>
      <c r="G9" s="202">
        <v>1</v>
      </c>
      <c r="H9" s="5"/>
      <c r="I9" s="201" t="s">
        <v>126</v>
      </c>
      <c r="J9" s="202">
        <v>0.8</v>
      </c>
      <c r="K9" s="66"/>
      <c r="L9" s="6"/>
      <c r="M9" s="17"/>
      <c r="N9" s="259"/>
      <c r="O9" s="25" t="s">
        <v>52</v>
      </c>
      <c r="P9" s="186">
        <f>($S$5+$Q$5*J14)*J10*J18</f>
        <v>9.0908694002288515E-3</v>
      </c>
      <c r="Q9" s="295">
        <f>P9/(J17/J11)</f>
        <v>1.1478370454834408E-2</v>
      </c>
      <c r="R9" s="295"/>
      <c r="S9" s="116"/>
      <c r="T9" s="12"/>
      <c r="U9" s="17"/>
      <c r="V9" s="17"/>
      <c r="W9" s="17"/>
      <c r="X9" s="17"/>
      <c r="Y9" s="17"/>
      <c r="Z9" s="17"/>
      <c r="AA9" s="17"/>
      <c r="AB9" s="17"/>
      <c r="AC9" s="17"/>
      <c r="AD9" s="17"/>
      <c r="AE9" s="17"/>
      <c r="AF9" s="17"/>
      <c r="AG9" s="17"/>
      <c r="AH9" s="17"/>
      <c r="AI9" s="17"/>
      <c r="AJ9" s="17"/>
      <c r="AK9" s="17"/>
      <c r="AL9" s="17"/>
      <c r="AM9" s="17"/>
      <c r="AO9">
        <f t="shared" si="1"/>
        <v>5</v>
      </c>
      <c r="AP9" s="100">
        <f t="shared" si="5"/>
        <v>144</v>
      </c>
      <c r="AQ9" s="100"/>
      <c r="AR9" s="100">
        <f t="shared" si="2"/>
        <v>21.599999999999998</v>
      </c>
      <c r="AS9" s="100">
        <f t="shared" si="6"/>
        <v>144</v>
      </c>
      <c r="AT9">
        <f>IF(ISNUMBER(AO10),SUM(AQ9:AR9),SUM(AQ9:AS9))</f>
        <v>21.599999999999998</v>
      </c>
      <c r="AU9" s="101">
        <f t="shared" si="0"/>
        <v>7.2828074370809404E-2</v>
      </c>
      <c r="AV9">
        <f t="shared" si="4"/>
        <v>5.7062701923040117E-2</v>
      </c>
      <c r="AW9"/>
    </row>
    <row r="10" spans="1:50" ht="30.6" x14ac:dyDescent="0.3">
      <c r="A10" s="17"/>
      <c r="B10" s="294"/>
      <c r="C10" s="147" t="s">
        <v>3</v>
      </c>
      <c r="D10" s="148">
        <v>0.15</v>
      </c>
      <c r="E10" s="130"/>
      <c r="F10" s="158" t="s">
        <v>208</v>
      </c>
      <c r="G10" s="176">
        <v>0.05</v>
      </c>
      <c r="H10" s="131"/>
      <c r="I10" s="157" t="s">
        <v>9</v>
      </c>
      <c r="J10" s="202">
        <v>0.5</v>
      </c>
      <c r="K10" s="132"/>
      <c r="L10" s="6"/>
      <c r="M10" s="17"/>
      <c r="N10" s="149"/>
      <c r="O10" s="25"/>
      <c r="P10" s="150"/>
      <c r="Q10" s="116"/>
      <c r="R10" s="116"/>
      <c r="S10" s="116"/>
      <c r="T10" s="12"/>
      <c r="U10" s="17"/>
      <c r="V10" s="17"/>
      <c r="W10" s="17"/>
      <c r="X10" s="17"/>
      <c r="Y10" s="17"/>
      <c r="Z10" s="17"/>
      <c r="AA10" s="17"/>
      <c r="AB10" s="17"/>
      <c r="AC10" s="17"/>
      <c r="AD10" s="17"/>
      <c r="AE10" s="17"/>
      <c r="AF10" s="17"/>
      <c r="AG10" s="17"/>
      <c r="AH10" s="17"/>
      <c r="AI10" s="17"/>
      <c r="AJ10" s="17"/>
      <c r="AK10" s="17"/>
      <c r="AL10" s="17"/>
      <c r="AM10" s="17"/>
      <c r="AO10">
        <f t="shared" si="1"/>
        <v>6</v>
      </c>
      <c r="AP10" s="100">
        <f>IF(ISNUMBER(AO10),AS9,0)</f>
        <v>144</v>
      </c>
      <c r="AQ10" s="100"/>
      <c r="AR10" s="100">
        <f t="shared" si="2"/>
        <v>21.599999999999998</v>
      </c>
      <c r="AS10" s="100">
        <f t="shared" si="6"/>
        <v>144</v>
      </c>
      <c r="AT10">
        <f>IF(ISNUMBER(AO11),SUM(AQ10:AR10),SUM(AQ10:AS10))</f>
        <v>21.599999999999998</v>
      </c>
      <c r="AU10" s="101">
        <f t="shared" si="0"/>
        <v>7.2828074370809404E-2</v>
      </c>
      <c r="AV10">
        <f t="shared" si="4"/>
        <v>5.4345430402895356E-2</v>
      </c>
      <c r="AW10"/>
    </row>
    <row r="11" spans="1:50" ht="33" customHeight="1" x14ac:dyDescent="0.3">
      <c r="A11" s="17"/>
      <c r="B11" s="294"/>
      <c r="C11" s="169" t="s">
        <v>5</v>
      </c>
      <c r="D11" s="170">
        <v>0.5</v>
      </c>
      <c r="E11" s="3"/>
      <c r="F11" s="201" t="s">
        <v>220</v>
      </c>
      <c r="G11" s="171">
        <v>3</v>
      </c>
      <c r="H11" s="6"/>
      <c r="I11" s="201" t="s">
        <v>256</v>
      </c>
      <c r="J11" s="202">
        <v>1.25</v>
      </c>
      <c r="K11" s="66"/>
      <c r="L11" s="17"/>
      <c r="M11" s="17"/>
      <c r="N11" s="259" t="s">
        <v>211</v>
      </c>
      <c r="O11" s="59"/>
      <c r="P11" s="208" t="s">
        <v>205</v>
      </c>
      <c r="Q11" s="280" t="s">
        <v>206</v>
      </c>
      <c r="R11" s="280"/>
      <c r="S11" s="280" t="s">
        <v>207</v>
      </c>
      <c r="T11" s="281"/>
      <c r="U11" s="17"/>
      <c r="V11" s="17"/>
      <c r="W11" s="17"/>
      <c r="X11" s="17"/>
      <c r="Y11" s="17"/>
      <c r="Z11" s="17"/>
      <c r="AA11" s="17"/>
      <c r="AB11" s="17"/>
      <c r="AC11" s="17"/>
      <c r="AD11" s="17"/>
      <c r="AE11" s="17"/>
      <c r="AF11" s="17"/>
      <c r="AG11" s="17"/>
      <c r="AH11" s="17"/>
      <c r="AI11" s="17"/>
      <c r="AJ11" s="17"/>
      <c r="AK11" s="17"/>
      <c r="AL11" s="17"/>
      <c r="AM11" s="17"/>
      <c r="AO11">
        <f t="shared" si="1"/>
        <v>7</v>
      </c>
      <c r="AP11" s="100">
        <f>IF(ISNUMBER(AO11),AS10,0)</f>
        <v>144</v>
      </c>
      <c r="AQ11" s="100"/>
      <c r="AR11" s="100">
        <f t="shared" si="2"/>
        <v>21.599999999999998</v>
      </c>
      <c r="AS11" s="100">
        <f t="shared" si="6"/>
        <v>144</v>
      </c>
      <c r="AT11">
        <f>IF(ISNUMBER(AO12),SUM(AQ11:AR11),SUM(AQ11:AS11))</f>
        <v>21.599999999999998</v>
      </c>
      <c r="AU11" s="101">
        <f t="shared" si="0"/>
        <v>7.2828074370809404E-2</v>
      </c>
      <c r="AV11">
        <f t="shared" si="4"/>
        <v>5.1757552764662235E-2</v>
      </c>
      <c r="AW11"/>
    </row>
    <row r="12" spans="1:50" ht="10.8" customHeight="1" x14ac:dyDescent="0.3">
      <c r="A12" s="17"/>
      <c r="B12" s="18"/>
      <c r="C12" s="9"/>
      <c r="D12" s="8"/>
      <c r="E12" s="2"/>
      <c r="F12" s="64"/>
      <c r="G12" s="65"/>
      <c r="H12" s="60"/>
      <c r="I12" s="6"/>
      <c r="J12" s="8"/>
      <c r="K12" s="12"/>
      <c r="L12" s="6"/>
      <c r="M12" s="17"/>
      <c r="N12" s="259"/>
      <c r="O12" s="25" t="s">
        <v>53</v>
      </c>
      <c r="P12" s="207">
        <f>(1000/(J16/J8))*J15*J9*G9*G10*G7*J7*G8*G18*(1/G33)</f>
        <v>0.10520877296976887</v>
      </c>
      <c r="Q12" s="290">
        <f>(((1000/(J16/J8))*G14)/S33)*J7*J9</f>
        <v>2.0029863581966668E-2</v>
      </c>
      <c r="R12" s="290"/>
      <c r="S12" s="290">
        <f>P12+Q12</f>
        <v>0.12523863655173553</v>
      </c>
      <c r="T12" s="291"/>
      <c r="U12" s="17"/>
      <c r="V12" s="17"/>
      <c r="W12" s="17"/>
      <c r="X12" s="17"/>
      <c r="Y12" s="17"/>
      <c r="Z12" s="17"/>
      <c r="AA12" s="17"/>
      <c r="AB12" s="17"/>
      <c r="AC12" s="17"/>
      <c r="AD12" s="17"/>
      <c r="AE12" s="17"/>
      <c r="AF12" s="17"/>
      <c r="AG12" s="17"/>
      <c r="AH12" s="17"/>
      <c r="AI12" s="17"/>
      <c r="AJ12" s="17"/>
      <c r="AK12" s="17"/>
      <c r="AL12" s="17"/>
      <c r="AM12" s="17"/>
      <c r="AO12">
        <f t="shared" si="1"/>
        <v>8</v>
      </c>
      <c r="AP12" s="100">
        <f>IF(ISNUMBER(AO12),AS11,0)</f>
        <v>144</v>
      </c>
      <c r="AQ12" s="100"/>
      <c r="AR12" s="100">
        <f t="shared" si="2"/>
        <v>21.599999999999998</v>
      </c>
      <c r="AS12" s="100">
        <f t="shared" si="6"/>
        <v>144</v>
      </c>
      <c r="AT12">
        <f>IF(ISNUMBER(AO13),SUM(AQ12:AR12),SUM(AQ12:AS12))</f>
        <v>21.599999999999998</v>
      </c>
      <c r="AU12" s="101">
        <f t="shared" si="0"/>
        <v>7.2828074370809404E-2</v>
      </c>
      <c r="AV12">
        <f t="shared" si="4"/>
        <v>4.9292907394916423E-2</v>
      </c>
      <c r="AW12"/>
    </row>
    <row r="13" spans="1:50" ht="11.55" customHeight="1" x14ac:dyDescent="0.3">
      <c r="A13" s="17"/>
      <c r="B13" s="18"/>
      <c r="C13" s="9"/>
      <c r="D13" s="8"/>
      <c r="E13" s="2"/>
      <c r="F13" s="64"/>
      <c r="G13" s="65"/>
      <c r="H13" s="8"/>
      <c r="I13" s="6"/>
      <c r="J13" s="8"/>
      <c r="K13" s="12"/>
      <c r="L13" s="6"/>
      <c r="M13" s="17"/>
      <c r="N13" s="259"/>
      <c r="O13" s="25" t="s">
        <v>52</v>
      </c>
      <c r="P13" s="184">
        <f>(1000/(J17/J11))*J14*J10*G10*G7*G8*J18*G9*G18*(1/G33)</f>
        <v>0.1829616182572614</v>
      </c>
      <c r="Q13" s="292">
        <f>(((1000/(J17/J11))*G14)/S33)*J18*J10</f>
        <v>3.6881588034976487E-2</v>
      </c>
      <c r="R13" s="292"/>
      <c r="S13" s="290">
        <f>P13+Q13</f>
        <v>0.21984320629223789</v>
      </c>
      <c r="T13" s="291"/>
      <c r="U13" s="17"/>
      <c r="V13" s="17"/>
      <c r="W13" s="17"/>
      <c r="X13" s="17"/>
      <c r="Y13" s="17"/>
      <c r="Z13" s="17"/>
      <c r="AA13" s="17"/>
      <c r="AB13" s="17"/>
      <c r="AC13" s="17"/>
      <c r="AD13" s="17"/>
      <c r="AE13" s="17"/>
      <c r="AF13" s="17"/>
      <c r="AG13" s="17"/>
      <c r="AH13" s="17"/>
      <c r="AI13" s="17"/>
      <c r="AJ13" s="17"/>
      <c r="AK13" s="17"/>
      <c r="AL13" s="17"/>
      <c r="AM13" s="17"/>
      <c r="AO13">
        <f t="shared" si="1"/>
        <v>9</v>
      </c>
      <c r="AP13" s="100">
        <f>IF(ISNUMBER(AO13),AS12,0)</f>
        <v>144</v>
      </c>
      <c r="AQ13" s="100"/>
      <c r="AR13" s="100">
        <f t="shared" si="2"/>
        <v>21.599999999999998</v>
      </c>
      <c r="AS13" s="100">
        <f t="shared" si="6"/>
        <v>144</v>
      </c>
      <c r="AT13">
        <f t="shared" si="3"/>
        <v>21.599999999999998</v>
      </c>
      <c r="AU13" s="101">
        <f t="shared" si="0"/>
        <v>7.2828074370809404E-2</v>
      </c>
      <c r="AV13">
        <f t="shared" si="4"/>
        <v>4.694562609039659E-2</v>
      </c>
      <c r="AW13"/>
    </row>
    <row r="14" spans="1:50" ht="21" customHeight="1" x14ac:dyDescent="0.3">
      <c r="A14" s="17"/>
      <c r="B14" s="274" t="s">
        <v>173</v>
      </c>
      <c r="C14" s="275" t="s">
        <v>1</v>
      </c>
      <c r="D14" s="277">
        <v>15</v>
      </c>
      <c r="E14" s="3"/>
      <c r="F14" s="275" t="s">
        <v>2</v>
      </c>
      <c r="G14" s="277">
        <v>2.1338064047163861E-3</v>
      </c>
      <c r="H14" s="8"/>
      <c r="I14" s="172" t="s">
        <v>10</v>
      </c>
      <c r="J14" s="173">
        <v>0.85</v>
      </c>
      <c r="K14" s="12"/>
      <c r="L14" s="6"/>
      <c r="M14" s="17"/>
      <c r="N14" s="18"/>
      <c r="O14" s="6"/>
      <c r="P14" s="6"/>
      <c r="Q14" s="6"/>
      <c r="R14" s="6"/>
      <c r="S14" s="6"/>
      <c r="T14" s="12"/>
      <c r="U14" s="17"/>
      <c r="V14" s="17"/>
      <c r="W14" s="17"/>
      <c r="X14" s="17"/>
      <c r="Y14" s="17"/>
      <c r="Z14" s="17"/>
      <c r="AA14" s="17"/>
      <c r="AB14" s="17"/>
      <c r="AC14" s="17"/>
      <c r="AD14" s="17"/>
      <c r="AE14" s="17"/>
      <c r="AF14" s="17"/>
      <c r="AG14" s="17"/>
      <c r="AH14" s="17"/>
      <c r="AI14" s="17"/>
      <c r="AJ14" s="17"/>
      <c r="AK14" s="17"/>
      <c r="AL14" s="17"/>
      <c r="AM14" s="17"/>
      <c r="AO14">
        <f t="shared" si="1"/>
        <v>10</v>
      </c>
      <c r="AP14" s="100">
        <f t="shared" si="5"/>
        <v>144</v>
      </c>
      <c r="AQ14" s="100"/>
      <c r="AR14" s="100">
        <f t="shared" si="2"/>
        <v>21.599999999999998</v>
      </c>
      <c r="AS14" s="100">
        <f t="shared" si="6"/>
        <v>144</v>
      </c>
      <c r="AT14">
        <f t="shared" si="3"/>
        <v>21.599999999999998</v>
      </c>
      <c r="AU14" s="101">
        <f t="shared" si="0"/>
        <v>7.2828074370809404E-2</v>
      </c>
      <c r="AV14">
        <f t="shared" si="4"/>
        <v>4.4710120086091987E-2</v>
      </c>
      <c r="AW14"/>
    </row>
    <row r="15" spans="1:50" ht="21" customHeight="1" x14ac:dyDescent="0.3">
      <c r="A15" s="17"/>
      <c r="B15" s="274"/>
      <c r="C15" s="275"/>
      <c r="D15" s="277"/>
      <c r="E15" s="3"/>
      <c r="F15" s="283"/>
      <c r="G15" s="289"/>
      <c r="H15" s="8"/>
      <c r="I15" s="160" t="s">
        <v>11</v>
      </c>
      <c r="J15" s="161">
        <v>0.9</v>
      </c>
      <c r="K15" s="12"/>
      <c r="L15" s="6"/>
      <c r="M15" s="17"/>
      <c r="N15" s="259" t="s">
        <v>212</v>
      </c>
      <c r="O15" s="208" t="s">
        <v>213</v>
      </c>
      <c r="P15" s="208" t="s">
        <v>40</v>
      </c>
      <c r="Q15" s="280" t="s">
        <v>41</v>
      </c>
      <c r="R15" s="280"/>
      <c r="S15" s="280" t="s">
        <v>39</v>
      </c>
      <c r="T15" s="281"/>
      <c r="U15" s="17"/>
      <c r="V15" s="17"/>
      <c r="W15" s="17"/>
      <c r="X15" s="17"/>
      <c r="Y15" s="17"/>
      <c r="Z15" s="17"/>
      <c r="AA15" s="17"/>
      <c r="AB15" s="17"/>
      <c r="AC15" s="17"/>
      <c r="AD15" s="17"/>
      <c r="AE15" s="17"/>
      <c r="AF15" s="17"/>
      <c r="AG15" s="17"/>
      <c r="AH15" s="17"/>
      <c r="AI15" s="17"/>
      <c r="AJ15" s="17"/>
      <c r="AK15" s="17"/>
      <c r="AL15" s="17"/>
      <c r="AM15" s="17"/>
      <c r="AO15">
        <f t="shared" si="1"/>
        <v>11</v>
      </c>
      <c r="AP15" s="100">
        <f t="shared" si="5"/>
        <v>144</v>
      </c>
      <c r="AQ15" s="100"/>
      <c r="AR15" s="100">
        <f t="shared" si="2"/>
        <v>21.599999999999998</v>
      </c>
      <c r="AS15" s="100">
        <f t="shared" si="6"/>
        <v>144</v>
      </c>
      <c r="AT15">
        <f>IF(ISNUMBER(AO16),SUM(AQ15:AR15),SUM(AQ15:AS15))</f>
        <v>21.599999999999998</v>
      </c>
      <c r="AU15" s="101">
        <f t="shared" si="0"/>
        <v>7.2828074370809404E-2</v>
      </c>
      <c r="AV15">
        <f t="shared" si="4"/>
        <v>4.2581066748659031E-2</v>
      </c>
      <c r="AW15"/>
    </row>
    <row r="16" spans="1:50" ht="21" customHeight="1" thickBot="1" x14ac:dyDescent="0.35">
      <c r="A16" s="17"/>
      <c r="B16" s="274"/>
      <c r="C16" s="275"/>
      <c r="D16" s="277"/>
      <c r="E16" s="3"/>
      <c r="F16" s="282" t="s">
        <v>145</v>
      </c>
      <c r="G16" s="284">
        <v>20</v>
      </c>
      <c r="H16" s="8"/>
      <c r="I16" s="164" t="s">
        <v>30</v>
      </c>
      <c r="J16" s="162">
        <v>0.35</v>
      </c>
      <c r="K16" s="12"/>
      <c r="L16" s="6"/>
      <c r="M16" s="17"/>
      <c r="N16" s="279"/>
      <c r="O16" s="209">
        <f>AW5</f>
        <v>0.94067933470164244</v>
      </c>
      <c r="P16" s="209">
        <f>AV4</f>
        <v>0.407887093456063</v>
      </c>
      <c r="Q16" s="286">
        <f>O16+P16</f>
        <v>1.3485664281577054</v>
      </c>
      <c r="R16" s="286"/>
      <c r="S16" s="287">
        <f>Q16/(Natalie!N33/Natalie!O33)</f>
        <v>4.0222866728731564E-3</v>
      </c>
      <c r="T16" s="288"/>
      <c r="U16" s="17"/>
      <c r="V16" s="17"/>
      <c r="W16" s="17"/>
      <c r="X16" s="17"/>
      <c r="Y16" s="17"/>
      <c r="Z16" s="17"/>
      <c r="AA16" s="17"/>
      <c r="AB16" s="17"/>
      <c r="AC16" s="17"/>
      <c r="AD16" s="17"/>
      <c r="AE16" s="17"/>
      <c r="AF16" s="17"/>
      <c r="AG16" s="17"/>
      <c r="AH16" s="17"/>
      <c r="AI16" s="17"/>
      <c r="AJ16" s="17"/>
      <c r="AK16" s="17"/>
      <c r="AL16" s="17"/>
      <c r="AM16" s="17"/>
      <c r="AO16">
        <f t="shared" si="1"/>
        <v>12</v>
      </c>
      <c r="AP16" s="100">
        <f t="shared" si="5"/>
        <v>144</v>
      </c>
      <c r="AQ16" s="100"/>
      <c r="AR16" s="100">
        <f t="shared" si="2"/>
        <v>21.599999999999998</v>
      </c>
      <c r="AS16" s="100">
        <f t="shared" si="6"/>
        <v>144</v>
      </c>
      <c r="AT16">
        <f t="shared" ref="AT16:AT78" si="7">IF(ISNUMBER(AO17),SUM(AQ16:AR16),SUM(AQ16:AS16))</f>
        <v>21.599999999999998</v>
      </c>
      <c r="AU16" s="101">
        <f t="shared" si="0"/>
        <v>7.2828074370809404E-2</v>
      </c>
      <c r="AV16">
        <f t="shared" si="4"/>
        <v>4.0553396903484799E-2</v>
      </c>
      <c r="AW16"/>
    </row>
    <row r="17" spans="1:50" ht="21" thickBot="1" x14ac:dyDescent="0.35">
      <c r="A17" s="17"/>
      <c r="B17" s="274"/>
      <c r="C17" s="276"/>
      <c r="D17" s="278"/>
      <c r="E17" s="3"/>
      <c r="F17" s="283"/>
      <c r="G17" s="285"/>
      <c r="H17" s="6"/>
      <c r="I17" s="165" t="s">
        <v>7</v>
      </c>
      <c r="J17" s="163">
        <v>0.99</v>
      </c>
      <c r="K17" s="12"/>
      <c r="L17" s="6"/>
      <c r="M17" s="17"/>
      <c r="N17" s="6"/>
      <c r="O17" s="6"/>
      <c r="P17" s="6"/>
      <c r="Q17" s="6"/>
      <c r="R17" s="6"/>
      <c r="S17" s="6"/>
      <c r="T17" s="6"/>
      <c r="U17" s="17"/>
      <c r="V17" s="17"/>
      <c r="W17" s="17"/>
      <c r="X17" s="17"/>
      <c r="Y17" s="17"/>
      <c r="Z17" s="17"/>
      <c r="AA17" s="17"/>
      <c r="AB17" s="17"/>
      <c r="AC17" s="17"/>
      <c r="AD17" s="17"/>
      <c r="AE17" s="17"/>
      <c r="AF17" s="17"/>
      <c r="AG17" s="17"/>
      <c r="AH17" s="17"/>
      <c r="AI17" s="17"/>
      <c r="AJ17" s="17"/>
      <c r="AK17" s="17"/>
      <c r="AL17" s="17"/>
      <c r="AM17" s="17"/>
      <c r="AO17">
        <f>IF(AO16&lt;$D$14,AO16+1,"")</f>
        <v>13</v>
      </c>
      <c r="AP17" s="100">
        <f>IF(ISNUMBER(AO17),AS16,0)</f>
        <v>144</v>
      </c>
      <c r="AQ17" s="100"/>
      <c r="AR17" s="100">
        <f t="shared" si="2"/>
        <v>21.599999999999998</v>
      </c>
      <c r="AS17" s="100">
        <f t="shared" si="6"/>
        <v>144</v>
      </c>
      <c r="AT17">
        <f>IF(ISNUMBER(AO18),SUM(AQ17:AR17),SUM(AQ17:AS17))</f>
        <v>21.599999999999998</v>
      </c>
      <c r="AU17" s="101">
        <f t="shared" si="0"/>
        <v>7.2828074370809404E-2</v>
      </c>
      <c r="AV17">
        <f t="shared" si="4"/>
        <v>3.8622282765223614E-2</v>
      </c>
      <c r="AW17"/>
    </row>
    <row r="18" spans="1:50" ht="30.45" customHeight="1" x14ac:dyDescent="0.3">
      <c r="A18" s="17"/>
      <c r="B18" s="274"/>
      <c r="C18" s="6"/>
      <c r="D18" s="6"/>
      <c r="E18" s="3"/>
      <c r="F18" s="191" t="s">
        <v>15</v>
      </c>
      <c r="G18" s="183">
        <v>0.16600000000000001</v>
      </c>
      <c r="H18" s="6"/>
      <c r="I18" s="182" t="s">
        <v>154</v>
      </c>
      <c r="J18" s="181">
        <v>1</v>
      </c>
      <c r="K18" s="66"/>
      <c r="L18" s="6"/>
      <c r="M18" s="6"/>
      <c r="N18" s="254" t="s">
        <v>54</v>
      </c>
      <c r="O18" s="257" t="s">
        <v>166</v>
      </c>
      <c r="P18" s="258"/>
      <c r="Q18" s="112"/>
      <c r="R18" s="261" t="s">
        <v>42</v>
      </c>
      <c r="S18" s="261"/>
      <c r="T18" s="262"/>
      <c r="U18" s="17"/>
      <c r="V18" s="17"/>
      <c r="W18" s="17"/>
      <c r="X18" s="17"/>
      <c r="Y18" s="17"/>
      <c r="Z18" s="17"/>
      <c r="AA18" s="17"/>
      <c r="AB18" s="17"/>
      <c r="AC18" s="17"/>
      <c r="AD18" s="17"/>
      <c r="AE18" s="17"/>
      <c r="AF18" s="17"/>
      <c r="AG18" s="17"/>
      <c r="AH18" s="17"/>
      <c r="AI18" s="17"/>
      <c r="AJ18" s="17"/>
      <c r="AK18" s="17"/>
      <c r="AL18" s="17"/>
      <c r="AM18" s="17"/>
      <c r="AO18">
        <f>IF(AO17&lt;$D$14,AO17+1,"")</f>
        <v>14</v>
      </c>
      <c r="AP18" s="100">
        <f>IF(ISNUMBER(AO18),AS17,0)</f>
        <v>144</v>
      </c>
      <c r="AQ18" s="100"/>
      <c r="AR18" s="100">
        <f t="shared" si="2"/>
        <v>21.599999999999998</v>
      </c>
      <c r="AS18" s="100">
        <f t="shared" si="6"/>
        <v>144</v>
      </c>
      <c r="AT18">
        <f>IF(ISNUMBER(AO19),SUM(AQ18:AR18),SUM(AQ18:AS18))</f>
        <v>21.599999999999998</v>
      </c>
      <c r="AU18" s="101">
        <f t="shared" si="0"/>
        <v>7.2828074370809404E-2</v>
      </c>
      <c r="AV18">
        <f t="shared" si="4"/>
        <v>3.6783126443070115E-2</v>
      </c>
      <c r="AW18"/>
    </row>
    <row r="19" spans="1:50" ht="10.199999999999999" customHeight="1" thickBot="1" x14ac:dyDescent="0.35">
      <c r="A19" s="17"/>
      <c r="B19" s="177"/>
      <c r="C19" s="7"/>
      <c r="D19" s="7"/>
      <c r="E19" s="7"/>
      <c r="F19" s="178"/>
      <c r="G19" s="179"/>
      <c r="H19" s="7"/>
      <c r="I19" s="7"/>
      <c r="J19" s="7"/>
      <c r="K19" s="180"/>
      <c r="L19" s="6"/>
      <c r="M19" s="17"/>
      <c r="N19" s="255"/>
      <c r="O19" s="259"/>
      <c r="P19" s="260"/>
      <c r="Q19" s="113"/>
      <c r="R19" s="56" t="s">
        <v>43</v>
      </c>
      <c r="S19" s="56"/>
      <c r="T19" s="58">
        <f>(P33/Q33)*Q5</f>
        <v>14.764258155806347</v>
      </c>
      <c r="U19" s="17"/>
      <c r="V19" s="17"/>
      <c r="W19" s="17"/>
      <c r="X19" s="17"/>
      <c r="Y19" s="17"/>
      <c r="Z19" s="17"/>
      <c r="AA19" s="17"/>
      <c r="AB19" s="17"/>
      <c r="AC19" s="17"/>
      <c r="AD19" s="17"/>
      <c r="AE19" s="17"/>
      <c r="AF19" s="17"/>
      <c r="AG19" s="17"/>
      <c r="AH19" s="17"/>
      <c r="AI19" s="17"/>
      <c r="AJ19" s="17"/>
      <c r="AK19" s="17"/>
      <c r="AL19" s="17"/>
      <c r="AM19" s="17"/>
      <c r="AO19">
        <f>IF(AO18&lt;$D$14,AO18+1,"")</f>
        <v>15</v>
      </c>
      <c r="AP19" s="100">
        <f>IF(ISNUMBER(AO19),AS18,0)</f>
        <v>144</v>
      </c>
      <c r="AQ19" s="100"/>
      <c r="AR19" s="100">
        <f t="shared" si="2"/>
        <v>21.599999999999998</v>
      </c>
      <c r="AS19" s="100">
        <f t="shared" si="6"/>
        <v>144</v>
      </c>
      <c r="AT19">
        <f t="shared" si="7"/>
        <v>165.6</v>
      </c>
      <c r="AU19" s="101">
        <f t="shared" si="0"/>
        <v>0.4569076172533304</v>
      </c>
      <c r="AV19">
        <f t="shared" si="4"/>
        <v>0.21978037614685669</v>
      </c>
      <c r="AW19"/>
    </row>
    <row r="20" spans="1:50" ht="9.4499999999999993" customHeight="1" thickBot="1" x14ac:dyDescent="0.35">
      <c r="A20" s="17"/>
      <c r="B20" s="17"/>
      <c r="C20" s="17"/>
      <c r="D20" s="17"/>
      <c r="E20" s="17"/>
      <c r="F20" s="17"/>
      <c r="G20" s="17"/>
      <c r="H20" s="17"/>
      <c r="I20" s="17"/>
      <c r="J20" s="17"/>
      <c r="K20" s="17"/>
      <c r="L20" s="205"/>
      <c r="M20" s="17"/>
      <c r="N20" s="255"/>
      <c r="O20" s="98" t="s">
        <v>51</v>
      </c>
      <c r="P20" s="57">
        <f>T20/T19</f>
        <v>1.490554502213518</v>
      </c>
      <c r="Q20" s="114"/>
      <c r="R20" s="56" t="s">
        <v>44</v>
      </c>
      <c r="S20" s="56"/>
      <c r="T20" s="58">
        <f>Q8*P33</f>
        <v>22.006931465979804</v>
      </c>
      <c r="U20" s="17"/>
      <c r="V20" s="17"/>
      <c r="W20" s="17"/>
      <c r="X20" s="17"/>
      <c r="Y20" s="17"/>
      <c r="Z20" s="17"/>
      <c r="AA20" s="17"/>
      <c r="AB20" s="17"/>
      <c r="AC20" s="17"/>
      <c r="AD20" s="17"/>
      <c r="AE20" s="17"/>
      <c r="AF20" s="17"/>
      <c r="AG20" s="17"/>
      <c r="AH20" s="17"/>
      <c r="AI20" s="17"/>
      <c r="AJ20" s="17"/>
      <c r="AK20" s="17"/>
      <c r="AL20" s="17"/>
      <c r="AM20" s="17"/>
      <c r="AO20" t="str">
        <f t="shared" si="1"/>
        <v/>
      </c>
      <c r="AP20" s="100">
        <f t="shared" si="5"/>
        <v>0</v>
      </c>
      <c r="AQ20" s="100"/>
      <c r="AR20" s="100">
        <f t="shared" si="2"/>
        <v>0</v>
      </c>
      <c r="AS20" s="100">
        <f t="shared" si="6"/>
        <v>0</v>
      </c>
      <c r="AT20">
        <f t="shared" si="7"/>
        <v>0</v>
      </c>
      <c r="AU20" s="101">
        <f t="shared" si="0"/>
        <v>0</v>
      </c>
      <c r="AV20">
        <f t="shared" si="4"/>
        <v>0</v>
      </c>
      <c r="AW20"/>
    </row>
    <row r="21" spans="1:50" ht="10.199999999999999" customHeight="1" x14ac:dyDescent="0.3">
      <c r="A21" s="17"/>
      <c r="B21" s="17"/>
      <c r="C21" s="17"/>
      <c r="D21" s="17"/>
      <c r="E21" s="6"/>
      <c r="F21" s="263" t="s">
        <v>39</v>
      </c>
      <c r="G21" s="37" t="s">
        <v>38</v>
      </c>
      <c r="H21" s="38"/>
      <c r="I21" s="39">
        <f>Q8</f>
        <v>6.4713252946707132E-3</v>
      </c>
      <c r="J21" s="40"/>
      <c r="K21" s="41"/>
      <c r="L21" s="45"/>
      <c r="M21" s="6"/>
      <c r="N21" s="255"/>
      <c r="O21" s="98" t="s">
        <v>37</v>
      </c>
      <c r="P21" s="57">
        <f>T21/T19</f>
        <v>2.6438381599543179</v>
      </c>
      <c r="Q21" s="114"/>
      <c r="R21" s="56" t="s">
        <v>37</v>
      </c>
      <c r="S21" s="56"/>
      <c r="T21" s="58">
        <f>Q9*P33</f>
        <v>39.034309115737585</v>
      </c>
      <c r="U21" s="17"/>
      <c r="V21" s="17"/>
      <c r="W21" s="17"/>
      <c r="X21" s="17"/>
      <c r="Y21" s="17"/>
      <c r="Z21" s="17"/>
      <c r="AA21" s="17"/>
      <c r="AB21" s="17"/>
      <c r="AC21" s="17"/>
      <c r="AD21" s="17"/>
      <c r="AE21" s="17"/>
      <c r="AF21" s="17"/>
      <c r="AG21" s="17"/>
      <c r="AH21" s="17"/>
      <c r="AI21" s="17"/>
      <c r="AJ21" s="17"/>
      <c r="AK21" s="17"/>
      <c r="AL21" s="17"/>
      <c r="AM21" s="17"/>
      <c r="AO21" t="str">
        <f t="shared" si="1"/>
        <v/>
      </c>
      <c r="AP21" s="100">
        <f t="shared" si="5"/>
        <v>0</v>
      </c>
      <c r="AQ21" s="100"/>
      <c r="AR21" s="100">
        <f t="shared" si="2"/>
        <v>0</v>
      </c>
      <c r="AS21" s="100">
        <f t="shared" si="6"/>
        <v>0</v>
      </c>
      <c r="AT21">
        <f t="shared" si="7"/>
        <v>0</v>
      </c>
      <c r="AU21" s="101">
        <f t="shared" si="0"/>
        <v>0</v>
      </c>
      <c r="AV21">
        <f t="shared" si="4"/>
        <v>0</v>
      </c>
      <c r="AW21"/>
    </row>
    <row r="22" spans="1:50" ht="12" customHeight="1" thickBot="1" x14ac:dyDescent="0.35">
      <c r="A22" s="17"/>
      <c r="B22" s="17"/>
      <c r="C22" s="17"/>
      <c r="D22" s="17"/>
      <c r="E22" s="6"/>
      <c r="F22" s="244"/>
      <c r="G22" s="42" t="s">
        <v>37</v>
      </c>
      <c r="H22" s="43"/>
      <c r="I22" s="44">
        <f>Q9</f>
        <v>1.1478370454834408E-2</v>
      </c>
      <c r="J22" s="45"/>
      <c r="K22" s="46"/>
      <c r="L22" s="45"/>
      <c r="M22" s="6"/>
      <c r="N22" s="255"/>
      <c r="O22" s="99"/>
      <c r="P22" s="26"/>
      <c r="Q22" s="26"/>
      <c r="R22" s="56" t="s">
        <v>14</v>
      </c>
      <c r="S22" s="56"/>
      <c r="T22" s="58">
        <f>S16*P33</f>
        <v>13.678525358528997</v>
      </c>
      <c r="U22" s="17"/>
      <c r="V22" s="97"/>
      <c r="W22" s="17"/>
      <c r="X22" s="17"/>
      <c r="Y22" s="17"/>
      <c r="Z22" s="17"/>
      <c r="AA22" s="17"/>
      <c r="AB22" s="17"/>
      <c r="AC22" s="17"/>
      <c r="AD22" s="17"/>
      <c r="AE22" s="17"/>
      <c r="AF22" s="17"/>
      <c r="AG22" s="17"/>
      <c r="AH22" s="17"/>
      <c r="AI22" s="17"/>
      <c r="AJ22" s="17"/>
      <c r="AK22" s="17"/>
      <c r="AL22" s="17"/>
      <c r="AM22" s="17"/>
      <c r="AO22" t="str">
        <f t="shared" si="1"/>
        <v/>
      </c>
      <c r="AP22" s="100">
        <f t="shared" si="5"/>
        <v>0</v>
      </c>
      <c r="AQ22" s="100"/>
      <c r="AR22" s="100">
        <f t="shared" si="2"/>
        <v>0</v>
      </c>
      <c r="AS22" s="100">
        <f t="shared" si="6"/>
        <v>0</v>
      </c>
      <c r="AT22">
        <f t="shared" si="7"/>
        <v>0</v>
      </c>
      <c r="AU22" s="101">
        <f t="shared" si="0"/>
        <v>0</v>
      </c>
      <c r="AV22">
        <f t="shared" si="4"/>
        <v>0</v>
      </c>
      <c r="AW22"/>
    </row>
    <row r="23" spans="1:50" ht="10.8" customHeight="1" x14ac:dyDescent="0.3">
      <c r="A23" s="17"/>
      <c r="B23" s="264" t="s">
        <v>56</v>
      </c>
      <c r="C23" s="265"/>
      <c r="D23" s="265"/>
      <c r="E23" s="265"/>
      <c r="F23" s="244"/>
      <c r="G23" s="42" t="s">
        <v>14</v>
      </c>
      <c r="H23" s="43"/>
      <c r="I23" s="44">
        <f>Natalie!S16</f>
        <v>4.0222866728731564E-3</v>
      </c>
      <c r="J23" s="45"/>
      <c r="K23" s="46"/>
      <c r="L23" s="45"/>
      <c r="M23" s="6"/>
      <c r="N23" s="255"/>
      <c r="O23" s="18"/>
      <c r="P23" s="6"/>
      <c r="Q23" s="6"/>
      <c r="R23" s="6"/>
      <c r="S23" s="6"/>
      <c r="T23" s="12"/>
      <c r="U23" s="17"/>
      <c r="V23" s="97"/>
      <c r="W23" s="17"/>
      <c r="X23" s="17"/>
      <c r="Y23" s="17"/>
      <c r="Z23" s="17"/>
      <c r="AA23" s="17"/>
      <c r="AB23" s="17"/>
      <c r="AC23" s="17"/>
      <c r="AD23" s="17"/>
      <c r="AE23" s="17"/>
      <c r="AF23" s="17"/>
      <c r="AG23" s="17"/>
      <c r="AH23" s="17"/>
      <c r="AI23" s="17"/>
      <c r="AJ23" s="17"/>
      <c r="AK23" s="17"/>
      <c r="AL23" s="17"/>
      <c r="AM23" s="17"/>
      <c r="AO23" t="str">
        <f t="shared" si="1"/>
        <v/>
      </c>
      <c r="AP23" s="100">
        <f t="shared" si="5"/>
        <v>0</v>
      </c>
      <c r="AQ23" s="100"/>
      <c r="AR23" s="100">
        <f t="shared" si="2"/>
        <v>0</v>
      </c>
      <c r="AS23" s="100">
        <f t="shared" si="6"/>
        <v>0</v>
      </c>
      <c r="AT23">
        <f t="shared" si="7"/>
        <v>0</v>
      </c>
      <c r="AU23" s="101">
        <f t="shared" si="0"/>
        <v>0</v>
      </c>
      <c r="AV23">
        <f t="shared" si="4"/>
        <v>0</v>
      </c>
      <c r="AW23"/>
    </row>
    <row r="24" spans="1:50" ht="12.45" customHeight="1" x14ac:dyDescent="0.3">
      <c r="A24" s="17"/>
      <c r="B24" s="266"/>
      <c r="C24" s="267"/>
      <c r="D24" s="267"/>
      <c r="E24" s="267"/>
      <c r="F24" s="47" t="s">
        <v>60</v>
      </c>
      <c r="G24" s="48"/>
      <c r="H24" s="48"/>
      <c r="I24" s="49">
        <f>Natalie!S16*J33</f>
        <v>1.150052205507893</v>
      </c>
      <c r="J24" s="45"/>
      <c r="K24" s="46"/>
      <c r="L24" s="45"/>
      <c r="M24" s="6"/>
      <c r="N24" s="255"/>
      <c r="O24" s="18"/>
      <c r="P24" s="6"/>
      <c r="Q24" s="6"/>
      <c r="R24" s="6"/>
      <c r="S24" s="6"/>
      <c r="T24" s="12"/>
      <c r="U24" s="17"/>
      <c r="V24" s="6"/>
      <c r="W24" s="17"/>
      <c r="X24" s="17"/>
      <c r="Y24" s="17"/>
      <c r="Z24" s="17"/>
      <c r="AA24" s="17"/>
      <c r="AB24" s="17"/>
      <c r="AC24" s="17"/>
      <c r="AD24" s="17"/>
      <c r="AE24" s="17"/>
      <c r="AF24" s="17"/>
      <c r="AG24" s="17"/>
      <c r="AH24" s="17"/>
      <c r="AI24" s="17"/>
      <c r="AJ24" s="17"/>
      <c r="AK24" s="17"/>
      <c r="AL24" s="17"/>
      <c r="AM24" s="17"/>
      <c r="AO24" t="str">
        <f t="shared" si="1"/>
        <v/>
      </c>
      <c r="AP24" s="100">
        <f t="shared" si="5"/>
        <v>0</v>
      </c>
      <c r="AQ24" s="100"/>
      <c r="AR24" s="100">
        <f t="shared" si="2"/>
        <v>0</v>
      </c>
      <c r="AS24" s="100">
        <f t="shared" si="6"/>
        <v>0</v>
      </c>
      <c r="AT24">
        <f>IF(ISNUMBER(AO25),SUM(AQ24:AR24),SUM(AQ24:AS24))</f>
        <v>0</v>
      </c>
      <c r="AU24" s="101">
        <f t="shared" si="0"/>
        <v>0</v>
      </c>
      <c r="AV24">
        <f t="shared" si="4"/>
        <v>0</v>
      </c>
      <c r="AW24"/>
    </row>
    <row r="25" spans="1:50" ht="5.55" customHeight="1" x14ac:dyDescent="0.3">
      <c r="A25" s="17"/>
      <c r="B25" s="266"/>
      <c r="C25" s="267"/>
      <c r="D25" s="267"/>
      <c r="E25" s="267"/>
      <c r="F25" s="50"/>
      <c r="G25" s="45"/>
      <c r="H25" s="45"/>
      <c r="I25" s="51"/>
      <c r="J25" s="45"/>
      <c r="K25" s="46"/>
      <c r="L25" s="45"/>
      <c r="M25" s="6"/>
      <c r="N25" s="255"/>
      <c r="O25" s="18"/>
      <c r="P25" s="6"/>
      <c r="Q25" s="6"/>
      <c r="R25" s="6"/>
      <c r="S25" s="6"/>
      <c r="T25" s="12"/>
      <c r="U25" s="6"/>
      <c r="V25" s="6"/>
      <c r="W25" s="17"/>
      <c r="X25" s="17"/>
      <c r="Y25" s="17"/>
      <c r="Z25" s="17"/>
      <c r="AA25" s="17"/>
      <c r="AB25" s="17"/>
      <c r="AC25" s="17"/>
      <c r="AD25" s="17"/>
      <c r="AE25" s="17"/>
      <c r="AF25" s="17"/>
      <c r="AG25" s="17"/>
      <c r="AH25" s="17"/>
      <c r="AI25" s="17"/>
      <c r="AJ25" s="17"/>
      <c r="AK25" s="17"/>
      <c r="AL25" s="17"/>
      <c r="AM25" s="17"/>
      <c r="AO25" t="str">
        <f>IF(AO24&lt;$D$14,AO24+1,"")</f>
        <v/>
      </c>
      <c r="AP25" s="100">
        <f>IF(ISNUMBER(AO25),AS24,0)</f>
        <v>0</v>
      </c>
      <c r="AQ25" s="100"/>
      <c r="AR25" s="100">
        <f t="shared" si="2"/>
        <v>0</v>
      </c>
      <c r="AS25" s="100">
        <f t="shared" si="6"/>
        <v>0</v>
      </c>
      <c r="AT25">
        <f t="shared" si="7"/>
        <v>0</v>
      </c>
      <c r="AU25" s="101">
        <f t="shared" si="0"/>
        <v>0</v>
      </c>
      <c r="AV25">
        <f t="shared" si="4"/>
        <v>0</v>
      </c>
      <c r="AW25"/>
    </row>
    <row r="26" spans="1:50" ht="12" customHeight="1" thickBot="1" x14ac:dyDescent="0.35">
      <c r="A26" s="17"/>
      <c r="B26" s="268"/>
      <c r="C26" s="269"/>
      <c r="D26" s="269"/>
      <c r="E26" s="269"/>
      <c r="F26" s="52" t="s">
        <v>48</v>
      </c>
      <c r="G26" s="53">
        <f>I21/I23</f>
        <v>1.6088672491481533</v>
      </c>
      <c r="H26" s="54" t="s">
        <v>49</v>
      </c>
      <c r="I26" s="48"/>
      <c r="J26" s="48"/>
      <c r="K26" s="55"/>
      <c r="L26" s="45"/>
      <c r="M26" s="6"/>
      <c r="N26" s="255"/>
      <c r="O26" s="270" t="s">
        <v>46</v>
      </c>
      <c r="P26" s="271"/>
      <c r="Q26" s="271"/>
      <c r="R26" s="271"/>
      <c r="S26" s="271"/>
      <c r="T26" s="117">
        <f>T20-T19</f>
        <v>7.2426733101734566</v>
      </c>
      <c r="U26" s="17"/>
      <c r="V26" s="17"/>
      <c r="W26" s="17"/>
      <c r="X26" s="17"/>
      <c r="Y26" s="17"/>
      <c r="Z26" s="17"/>
      <c r="AA26" s="17"/>
      <c r="AB26" s="17"/>
      <c r="AC26" s="17"/>
      <c r="AD26" s="17"/>
      <c r="AE26" s="17"/>
      <c r="AF26" s="17"/>
      <c r="AG26" s="17"/>
      <c r="AH26" s="17"/>
      <c r="AI26" s="17"/>
      <c r="AJ26" s="17"/>
      <c r="AK26" s="17"/>
      <c r="AL26" s="17"/>
      <c r="AM26" s="17"/>
      <c r="AO26" t="str">
        <f t="shared" si="1"/>
        <v/>
      </c>
      <c r="AP26" s="100">
        <f t="shared" si="5"/>
        <v>0</v>
      </c>
      <c r="AQ26" s="100"/>
      <c r="AR26" s="100">
        <f t="shared" si="2"/>
        <v>0</v>
      </c>
      <c r="AS26" s="100">
        <f t="shared" si="6"/>
        <v>0</v>
      </c>
      <c r="AT26">
        <f t="shared" si="7"/>
        <v>0</v>
      </c>
      <c r="AU26" s="101">
        <f t="shared" si="0"/>
        <v>0</v>
      </c>
      <c r="AV26">
        <f t="shared" si="4"/>
        <v>0</v>
      </c>
      <c r="AW26"/>
    </row>
    <row r="27" spans="1:50" ht="12.45" customHeight="1" thickBot="1" x14ac:dyDescent="0.35">
      <c r="A27" s="17"/>
      <c r="B27" s="17"/>
      <c r="C27" s="17"/>
      <c r="D27" s="17"/>
      <c r="E27" s="6"/>
      <c r="F27" s="52" t="s">
        <v>50</v>
      </c>
      <c r="G27" s="53">
        <f>I22/I23</f>
        <v>2.8536927843174595</v>
      </c>
      <c r="H27" s="54" t="s">
        <v>49</v>
      </c>
      <c r="I27" s="48"/>
      <c r="J27" s="48"/>
      <c r="K27" s="55"/>
      <c r="L27" s="45"/>
      <c r="M27" s="6"/>
      <c r="N27" s="256"/>
      <c r="O27" s="272" t="s">
        <v>45</v>
      </c>
      <c r="P27" s="273"/>
      <c r="Q27" s="273"/>
      <c r="R27" s="273"/>
      <c r="S27" s="273"/>
      <c r="T27" s="118">
        <f>T21-T19</f>
        <v>24.27005095993124</v>
      </c>
      <c r="U27" s="17"/>
      <c r="V27" s="17"/>
      <c r="W27" s="17"/>
      <c r="X27" s="17"/>
      <c r="Y27" s="17"/>
      <c r="Z27" s="17"/>
      <c r="AA27" s="17"/>
      <c r="AB27" s="17"/>
      <c r="AC27" s="17"/>
      <c r="AD27" s="17"/>
      <c r="AE27" s="17"/>
      <c r="AF27" s="17"/>
      <c r="AG27" s="17"/>
      <c r="AH27" s="17"/>
      <c r="AI27" s="17"/>
      <c r="AJ27" s="17"/>
      <c r="AK27" s="17"/>
      <c r="AL27" s="17"/>
      <c r="AM27" s="17"/>
      <c r="AO27" t="str">
        <f t="shared" si="1"/>
        <v/>
      </c>
      <c r="AP27" s="100">
        <f t="shared" si="5"/>
        <v>0</v>
      </c>
      <c r="AQ27" s="100"/>
      <c r="AR27" s="100">
        <f t="shared" si="2"/>
        <v>0</v>
      </c>
      <c r="AS27" s="100">
        <f t="shared" si="6"/>
        <v>0</v>
      </c>
      <c r="AT27">
        <f t="shared" si="7"/>
        <v>0</v>
      </c>
      <c r="AU27" s="101">
        <f t="shared" si="0"/>
        <v>0</v>
      </c>
      <c r="AV27">
        <f t="shared" si="4"/>
        <v>0</v>
      </c>
      <c r="AW27" s="138"/>
      <c r="AX27" s="17"/>
    </row>
    <row r="28" spans="1:50" s="17" customFormat="1" ht="7.2" customHeight="1" x14ac:dyDescent="0.3">
      <c r="E28" s="6"/>
      <c r="F28" s="141"/>
      <c r="G28" s="134"/>
      <c r="H28" s="135"/>
      <c r="I28" s="45"/>
      <c r="J28" s="45"/>
      <c r="K28" s="46"/>
      <c r="L28" s="45"/>
      <c r="M28" s="6"/>
      <c r="N28" s="133"/>
      <c r="O28" s="136"/>
      <c r="P28" s="136"/>
      <c r="Q28" s="136"/>
      <c r="R28" s="136"/>
      <c r="S28" s="136"/>
      <c r="T28" s="137"/>
      <c r="AO28" t="str">
        <f t="shared" si="1"/>
        <v/>
      </c>
      <c r="AP28" s="100">
        <f t="shared" si="5"/>
        <v>0</v>
      </c>
      <c r="AQ28" s="100"/>
      <c r="AR28" s="100">
        <f t="shared" si="2"/>
        <v>0</v>
      </c>
      <c r="AS28" s="100">
        <f t="shared" si="6"/>
        <v>0</v>
      </c>
      <c r="AT28">
        <f t="shared" si="7"/>
        <v>0</v>
      </c>
      <c r="AU28" s="101">
        <f t="shared" si="0"/>
        <v>0</v>
      </c>
      <c r="AV28">
        <f t="shared" si="4"/>
        <v>0</v>
      </c>
      <c r="AW28"/>
      <c r="AX28" s="1"/>
    </row>
    <row r="29" spans="1:50" ht="13.8" customHeight="1" x14ac:dyDescent="0.3">
      <c r="A29" s="17"/>
      <c r="B29" s="17"/>
      <c r="C29" s="17"/>
      <c r="D29" s="17"/>
      <c r="E29" s="6"/>
      <c r="F29" s="244" t="s">
        <v>218</v>
      </c>
      <c r="G29" s="42" t="s">
        <v>38</v>
      </c>
      <c r="H29" s="43"/>
      <c r="I29" s="49">
        <f>1000/S12</f>
        <v>7984.7563622022053</v>
      </c>
      <c r="J29" s="45"/>
      <c r="K29" s="46"/>
      <c r="L29" s="45"/>
      <c r="M29" s="6"/>
      <c r="N29" s="133"/>
      <c r="O29" s="136"/>
      <c r="P29" s="136"/>
      <c r="Q29" s="136"/>
      <c r="R29" s="136"/>
      <c r="S29" s="136"/>
      <c r="T29" s="137"/>
      <c r="U29" s="17"/>
      <c r="V29" s="17"/>
      <c r="W29" s="17"/>
      <c r="X29" s="17"/>
      <c r="Y29" s="17"/>
      <c r="Z29" s="17"/>
      <c r="AA29" s="17"/>
      <c r="AB29" s="17"/>
      <c r="AC29" s="17"/>
      <c r="AD29" s="17"/>
      <c r="AE29" s="17"/>
      <c r="AF29" s="17"/>
      <c r="AG29" s="17"/>
      <c r="AH29" s="17"/>
      <c r="AI29" s="17"/>
      <c r="AJ29" s="17"/>
      <c r="AK29" s="17"/>
      <c r="AL29" s="17"/>
      <c r="AM29" s="17"/>
      <c r="AO29" t="str">
        <f t="shared" si="1"/>
        <v/>
      </c>
      <c r="AP29" s="100">
        <f t="shared" si="5"/>
        <v>0</v>
      </c>
      <c r="AQ29" s="100"/>
      <c r="AR29" s="100">
        <f t="shared" si="2"/>
        <v>0</v>
      </c>
      <c r="AS29" s="100">
        <f t="shared" si="6"/>
        <v>0</v>
      </c>
      <c r="AT29">
        <f t="shared" si="7"/>
        <v>0</v>
      </c>
      <c r="AU29" s="101">
        <f t="shared" si="0"/>
        <v>0</v>
      </c>
      <c r="AV29">
        <f t="shared" si="4"/>
        <v>0</v>
      </c>
      <c r="AW29"/>
    </row>
    <row r="30" spans="1:50" ht="13.2" customHeight="1" thickBot="1" x14ac:dyDescent="0.35">
      <c r="A30" s="17"/>
      <c r="B30" s="17"/>
      <c r="C30" s="17"/>
      <c r="D30" s="17"/>
      <c r="E30" s="6"/>
      <c r="F30" s="245"/>
      <c r="G30" s="142" t="s">
        <v>37</v>
      </c>
      <c r="H30" s="143"/>
      <c r="I30" s="146">
        <f>1000/S13</f>
        <v>4548.6963953332206</v>
      </c>
      <c r="J30" s="144"/>
      <c r="K30" s="145"/>
      <c r="L30" s="45"/>
      <c r="M30" s="6"/>
      <c r="N30" s="133"/>
      <c r="O30" s="136"/>
      <c r="P30" s="136"/>
      <c r="Q30" s="136"/>
      <c r="R30" s="136"/>
      <c r="S30" s="136"/>
      <c r="T30" s="137"/>
      <c r="U30" s="17"/>
      <c r="V30" s="17"/>
      <c r="W30" s="17"/>
      <c r="X30" s="17"/>
      <c r="Y30" s="17"/>
      <c r="Z30" s="17"/>
      <c r="AA30" s="17"/>
      <c r="AB30" s="17"/>
      <c r="AC30" s="17"/>
      <c r="AD30" s="17"/>
      <c r="AE30" s="17"/>
      <c r="AF30" s="17"/>
      <c r="AG30" s="17"/>
      <c r="AH30" s="17"/>
      <c r="AI30" s="17"/>
      <c r="AJ30" s="17"/>
      <c r="AK30" s="17"/>
      <c r="AL30" s="17"/>
      <c r="AM30" s="17"/>
      <c r="AO30" t="str">
        <f t="shared" si="1"/>
        <v/>
      </c>
      <c r="AP30" s="100">
        <f t="shared" si="5"/>
        <v>0</v>
      </c>
      <c r="AQ30" s="100"/>
      <c r="AR30" s="100">
        <f t="shared" si="2"/>
        <v>0</v>
      </c>
      <c r="AS30" s="100">
        <f t="shared" si="6"/>
        <v>0</v>
      </c>
      <c r="AT30">
        <f t="shared" si="7"/>
        <v>0</v>
      </c>
      <c r="AU30" s="101">
        <f t="shared" si="0"/>
        <v>0</v>
      </c>
      <c r="AV30">
        <f t="shared" si="4"/>
        <v>0</v>
      </c>
      <c r="AW30"/>
    </row>
    <row r="31" spans="1:50" ht="6.45" customHeight="1" thickBot="1" x14ac:dyDescent="0.35">
      <c r="A31" s="17"/>
      <c r="B31" s="17"/>
      <c r="C31" s="17"/>
      <c r="D31" s="17"/>
      <c r="E31" s="17"/>
      <c r="F31" s="140"/>
      <c r="G31" s="139"/>
      <c r="H31" s="45"/>
      <c r="I31" s="17"/>
      <c r="J31" s="17"/>
      <c r="K31" s="17"/>
      <c r="L31" s="17"/>
      <c r="M31" s="17"/>
      <c r="N31" s="17"/>
      <c r="O31" s="6"/>
      <c r="P31" s="6"/>
      <c r="Q31" s="6"/>
      <c r="R31" s="17"/>
      <c r="S31" s="17"/>
      <c r="T31" s="17"/>
      <c r="U31" s="17"/>
      <c r="V31" s="17"/>
      <c r="W31" s="17"/>
      <c r="X31" s="17"/>
      <c r="Y31" s="17"/>
      <c r="Z31" s="17"/>
      <c r="AA31" s="17"/>
      <c r="AB31" s="17"/>
      <c r="AC31" s="17"/>
      <c r="AD31" s="17"/>
      <c r="AE31" s="17"/>
      <c r="AF31" s="17"/>
      <c r="AG31" s="17"/>
      <c r="AH31" s="17"/>
      <c r="AI31" s="17"/>
      <c r="AJ31" s="17"/>
      <c r="AK31" s="17"/>
      <c r="AL31" s="17"/>
      <c r="AM31" s="17"/>
      <c r="AO31" t="str">
        <f t="shared" si="1"/>
        <v/>
      </c>
      <c r="AP31" s="100">
        <f t="shared" si="5"/>
        <v>0</v>
      </c>
      <c r="AQ31" s="100"/>
      <c r="AR31" s="100">
        <f t="shared" si="2"/>
        <v>0</v>
      </c>
      <c r="AS31" s="100">
        <f t="shared" si="6"/>
        <v>0</v>
      </c>
      <c r="AT31">
        <f t="shared" si="7"/>
        <v>0</v>
      </c>
      <c r="AU31" s="101">
        <f t="shared" si="0"/>
        <v>0</v>
      </c>
      <c r="AV31">
        <f t="shared" si="4"/>
        <v>0</v>
      </c>
    </row>
    <row r="32" spans="1:50" ht="51" customHeight="1" x14ac:dyDescent="0.3">
      <c r="A32" s="17"/>
      <c r="B32" s="246" t="s">
        <v>31</v>
      </c>
      <c r="C32" s="19"/>
      <c r="D32" s="231" t="s">
        <v>26</v>
      </c>
      <c r="E32" s="232"/>
      <c r="F32" s="243"/>
      <c r="G32" s="21" t="s">
        <v>16</v>
      </c>
      <c r="H32" s="249" t="s">
        <v>29</v>
      </c>
      <c r="I32" s="250"/>
      <c r="J32" s="231" t="s">
        <v>28</v>
      </c>
      <c r="K32" s="243"/>
      <c r="L32" s="231" t="s">
        <v>17</v>
      </c>
      <c r="M32" s="243"/>
      <c r="N32" s="210" t="s">
        <v>18</v>
      </c>
      <c r="O32" s="21" t="s">
        <v>19</v>
      </c>
      <c r="P32" s="120" t="s">
        <v>210</v>
      </c>
      <c r="Q32" s="231" t="s">
        <v>27</v>
      </c>
      <c r="R32" s="232"/>
      <c r="S32" s="129" t="s">
        <v>204</v>
      </c>
      <c r="T32" s="17"/>
      <c r="U32" s="17"/>
      <c r="V32" s="17"/>
      <c r="W32" s="17"/>
      <c r="X32" s="17"/>
      <c r="Y32" s="17"/>
      <c r="Z32" s="17"/>
      <c r="AA32" s="17"/>
      <c r="AB32" s="17"/>
      <c r="AC32" s="17"/>
      <c r="AD32" s="17"/>
      <c r="AE32" s="17"/>
      <c r="AF32" s="17"/>
      <c r="AG32" s="17"/>
      <c r="AH32" s="17"/>
      <c r="AI32" s="17"/>
      <c r="AJ32" s="17"/>
      <c r="AN32"/>
      <c r="AO32" t="str">
        <f t="shared" si="1"/>
        <v/>
      </c>
      <c r="AP32" s="100">
        <f t="shared" si="5"/>
        <v>0</v>
      </c>
      <c r="AQ32" s="100"/>
      <c r="AR32" s="100">
        <f t="shared" si="2"/>
        <v>0</v>
      </c>
      <c r="AS32" s="100">
        <f t="shared" si="6"/>
        <v>0</v>
      </c>
      <c r="AT32">
        <f t="shared" si="7"/>
        <v>0</v>
      </c>
      <c r="AU32" s="101">
        <f t="shared" si="0"/>
        <v>0</v>
      </c>
      <c r="AV32">
        <f t="shared" si="4"/>
        <v>0</v>
      </c>
    </row>
    <row r="33" spans="1:49" ht="14.55" customHeight="1" x14ac:dyDescent="0.3">
      <c r="A33" s="17"/>
      <c r="B33" s="247"/>
      <c r="C33" s="22" t="s">
        <v>20</v>
      </c>
      <c r="D33" s="233">
        <v>0.253</v>
      </c>
      <c r="E33" s="234"/>
      <c r="F33" s="235"/>
      <c r="G33" s="32">
        <v>2.41</v>
      </c>
      <c r="H33" s="236">
        <v>4.7</v>
      </c>
      <c r="I33" s="237"/>
      <c r="J33" s="238">
        <v>285.92</v>
      </c>
      <c r="K33" s="239"/>
      <c r="L33" s="240">
        <v>1000</v>
      </c>
      <c r="M33" s="241"/>
      <c r="N33" s="119">
        <v>288</v>
      </c>
      <c r="O33" s="31">
        <v>0.85899999999999999</v>
      </c>
      <c r="P33" s="121">
        <v>3400.6838574631729</v>
      </c>
      <c r="Q33" s="242">
        <v>3.1922197217690758</v>
      </c>
      <c r="R33" s="239"/>
      <c r="S33" s="156">
        <f>AVERAGE(36.46,36.59)</f>
        <v>36.525000000000006</v>
      </c>
      <c r="T33" s="17"/>
      <c r="U33" s="17"/>
      <c r="V33" s="17"/>
      <c r="W33" s="17"/>
      <c r="X33" s="17"/>
      <c r="Y33" s="17"/>
      <c r="Z33" s="17"/>
      <c r="AA33" s="17"/>
      <c r="AB33" s="17"/>
      <c r="AC33" s="17"/>
      <c r="AD33" s="17"/>
      <c r="AE33" s="17"/>
      <c r="AF33" s="17"/>
      <c r="AG33" s="17"/>
      <c r="AH33" s="17"/>
      <c r="AI33" s="17"/>
      <c r="AJ33" s="17"/>
      <c r="AN33"/>
      <c r="AO33" t="str">
        <f t="shared" si="1"/>
        <v/>
      </c>
      <c r="AP33" s="100">
        <f t="shared" si="5"/>
        <v>0</v>
      </c>
      <c r="AQ33" s="100"/>
      <c r="AR33" s="100">
        <f t="shared" si="2"/>
        <v>0</v>
      </c>
      <c r="AS33" s="100">
        <f t="shared" si="6"/>
        <v>0</v>
      </c>
      <c r="AT33">
        <f t="shared" si="7"/>
        <v>0</v>
      </c>
      <c r="AU33" s="101">
        <f t="shared" si="0"/>
        <v>0</v>
      </c>
      <c r="AV33">
        <f t="shared" si="4"/>
        <v>0</v>
      </c>
      <c r="AW33"/>
    </row>
    <row r="34" spans="1:49" ht="12" customHeight="1" thickBot="1" x14ac:dyDescent="0.35">
      <c r="A34" s="17"/>
      <c r="B34" s="248"/>
      <c r="C34" s="23" t="s">
        <v>21</v>
      </c>
      <c r="D34" s="35" t="s">
        <v>23</v>
      </c>
      <c r="E34" s="24"/>
      <c r="F34" s="24"/>
      <c r="G34" s="34"/>
      <c r="H34" s="251" t="s">
        <v>24</v>
      </c>
      <c r="I34" s="252"/>
      <c r="J34" s="252"/>
      <c r="K34" s="252"/>
      <c r="L34" s="252"/>
      <c r="M34" s="252"/>
      <c r="N34" s="253"/>
      <c r="O34" s="36" t="s">
        <v>25</v>
      </c>
      <c r="P34" s="229" t="s">
        <v>163</v>
      </c>
      <c r="Q34" s="230"/>
      <c r="R34" s="230"/>
      <c r="S34" s="187" t="s">
        <v>219</v>
      </c>
      <c r="T34" s="17"/>
      <c r="U34" s="17"/>
      <c r="V34" s="17"/>
      <c r="W34" s="17"/>
      <c r="X34" s="17"/>
      <c r="Y34" s="17"/>
      <c r="Z34" s="17"/>
      <c r="AA34" s="17"/>
      <c r="AB34" s="17"/>
      <c r="AC34" s="17"/>
      <c r="AD34" s="17"/>
      <c r="AE34" s="17"/>
      <c r="AF34" s="17"/>
      <c r="AG34" s="17"/>
      <c r="AH34" s="17"/>
      <c r="AI34" s="17"/>
      <c r="AJ34" s="17"/>
      <c r="AK34" s="17"/>
      <c r="AO34" t="str">
        <f t="shared" si="1"/>
        <v/>
      </c>
      <c r="AP34" s="100">
        <f t="shared" si="5"/>
        <v>0</v>
      </c>
      <c r="AQ34" s="100"/>
      <c r="AR34" s="100">
        <f t="shared" si="2"/>
        <v>0</v>
      </c>
      <c r="AS34" s="100">
        <f t="shared" si="6"/>
        <v>0</v>
      </c>
      <c r="AT34">
        <f t="shared" si="7"/>
        <v>0</v>
      </c>
      <c r="AU34" s="101">
        <f t="shared" si="0"/>
        <v>0</v>
      </c>
      <c r="AV34">
        <f t="shared" si="4"/>
        <v>0</v>
      </c>
      <c r="AW34"/>
    </row>
    <row r="35" spans="1:49" ht="14.4" x14ac:dyDescent="0.3">
      <c r="A35" s="17"/>
      <c r="B35" s="2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O35" t="str">
        <f t="shared" si="1"/>
        <v/>
      </c>
      <c r="AP35" s="100">
        <f t="shared" si="5"/>
        <v>0</v>
      </c>
      <c r="AQ35" s="100"/>
      <c r="AR35" s="100">
        <f t="shared" si="2"/>
        <v>0</v>
      </c>
      <c r="AS35" s="100">
        <f t="shared" si="6"/>
        <v>0</v>
      </c>
      <c r="AT35">
        <f t="shared" si="7"/>
        <v>0</v>
      </c>
      <c r="AU35" s="101">
        <f t="shared" si="0"/>
        <v>0</v>
      </c>
      <c r="AV35">
        <f t="shared" si="4"/>
        <v>0</v>
      </c>
      <c r="AW35"/>
    </row>
    <row r="36" spans="1:49" ht="14.4" x14ac:dyDescent="0.3">
      <c r="A36" s="17"/>
      <c r="B36" s="17"/>
      <c r="C36" s="17"/>
      <c r="D36" s="17"/>
      <c r="E36" s="17"/>
      <c r="F36" s="17"/>
      <c r="G36" s="17"/>
      <c r="H36" s="17"/>
      <c r="I36" s="17"/>
      <c r="J36" s="18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O36" t="str">
        <f t="shared" si="1"/>
        <v/>
      </c>
      <c r="AP36" s="100">
        <f t="shared" si="5"/>
        <v>0</v>
      </c>
      <c r="AQ36" s="100"/>
      <c r="AR36" s="100">
        <f t="shared" si="2"/>
        <v>0</v>
      </c>
      <c r="AS36" s="100">
        <f t="shared" si="6"/>
        <v>0</v>
      </c>
      <c r="AT36">
        <f t="shared" si="7"/>
        <v>0</v>
      </c>
      <c r="AU36" s="101">
        <f t="shared" si="0"/>
        <v>0</v>
      </c>
      <c r="AV36">
        <f t="shared" si="4"/>
        <v>0</v>
      </c>
      <c r="AW36"/>
    </row>
    <row r="37" spans="1:49" ht="14.4"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O37" t="str">
        <f t="shared" si="1"/>
        <v/>
      </c>
      <c r="AP37" s="100">
        <f t="shared" si="5"/>
        <v>0</v>
      </c>
      <c r="AQ37" s="100"/>
      <c r="AR37" s="100">
        <f t="shared" si="2"/>
        <v>0</v>
      </c>
      <c r="AS37" s="100">
        <f t="shared" si="6"/>
        <v>0</v>
      </c>
      <c r="AT37">
        <f t="shared" si="7"/>
        <v>0</v>
      </c>
      <c r="AU37" s="101">
        <f t="shared" si="0"/>
        <v>0</v>
      </c>
      <c r="AV37">
        <f t="shared" si="4"/>
        <v>0</v>
      </c>
      <c r="AW37"/>
    </row>
    <row r="38" spans="1:49" ht="14.4"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O38" t="str">
        <f t="shared" si="1"/>
        <v/>
      </c>
      <c r="AP38" s="100">
        <f t="shared" si="5"/>
        <v>0</v>
      </c>
      <c r="AQ38" s="100"/>
      <c r="AR38" s="100">
        <f t="shared" si="2"/>
        <v>0</v>
      </c>
      <c r="AS38" s="100">
        <f t="shared" si="6"/>
        <v>0</v>
      </c>
      <c r="AT38">
        <f t="shared" si="7"/>
        <v>0</v>
      </c>
      <c r="AU38" s="101">
        <f t="shared" si="0"/>
        <v>0</v>
      </c>
      <c r="AV38">
        <f t="shared" si="4"/>
        <v>0</v>
      </c>
      <c r="AW38"/>
    </row>
    <row r="39" spans="1:49" ht="14.4"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O39" t="str">
        <f t="shared" si="1"/>
        <v/>
      </c>
      <c r="AP39" s="100">
        <f t="shared" si="5"/>
        <v>0</v>
      </c>
      <c r="AQ39" s="100"/>
      <c r="AR39" s="100">
        <f t="shared" si="2"/>
        <v>0</v>
      </c>
      <c r="AS39" s="100">
        <f t="shared" si="6"/>
        <v>0</v>
      </c>
      <c r="AT39">
        <f t="shared" si="7"/>
        <v>0</v>
      </c>
      <c r="AU39" s="101">
        <f t="shared" si="0"/>
        <v>0</v>
      </c>
      <c r="AV39">
        <f t="shared" si="4"/>
        <v>0</v>
      </c>
      <c r="AW39"/>
    </row>
    <row r="40" spans="1:49" ht="14.4"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O40" t="str">
        <f t="shared" si="1"/>
        <v/>
      </c>
      <c r="AP40" s="100">
        <f t="shared" si="5"/>
        <v>0</v>
      </c>
      <c r="AQ40" s="100"/>
      <c r="AR40" s="100">
        <f t="shared" si="2"/>
        <v>0</v>
      </c>
      <c r="AS40" s="100">
        <f t="shared" si="6"/>
        <v>0</v>
      </c>
      <c r="AT40">
        <f t="shared" si="7"/>
        <v>0</v>
      </c>
      <c r="AU40" s="101">
        <f t="shared" si="0"/>
        <v>0</v>
      </c>
      <c r="AV40">
        <f t="shared" si="4"/>
        <v>0</v>
      </c>
      <c r="AW40"/>
    </row>
    <row r="41" spans="1:49" ht="14.4"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O41" t="str">
        <f t="shared" si="1"/>
        <v/>
      </c>
      <c r="AP41" s="100">
        <f t="shared" si="5"/>
        <v>0</v>
      </c>
      <c r="AQ41" s="100"/>
      <c r="AR41" s="100">
        <f t="shared" si="2"/>
        <v>0</v>
      </c>
      <c r="AS41" s="100">
        <f t="shared" si="6"/>
        <v>0</v>
      </c>
      <c r="AT41">
        <f t="shared" si="7"/>
        <v>0</v>
      </c>
      <c r="AU41" s="101">
        <f t="shared" si="0"/>
        <v>0</v>
      </c>
      <c r="AV41">
        <f t="shared" si="4"/>
        <v>0</v>
      </c>
      <c r="AW41"/>
    </row>
    <row r="42" spans="1:49" ht="14.4"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O42" t="str">
        <f t="shared" si="1"/>
        <v/>
      </c>
      <c r="AP42" s="100">
        <f t="shared" si="5"/>
        <v>0</v>
      </c>
      <c r="AQ42" s="100"/>
      <c r="AR42" s="100">
        <f t="shared" si="2"/>
        <v>0</v>
      </c>
      <c r="AS42" s="100">
        <f t="shared" si="6"/>
        <v>0</v>
      </c>
      <c r="AT42">
        <f t="shared" si="7"/>
        <v>0</v>
      </c>
      <c r="AU42" s="101">
        <f t="shared" si="0"/>
        <v>0</v>
      </c>
      <c r="AV42">
        <f t="shared" si="4"/>
        <v>0</v>
      </c>
      <c r="AW42"/>
    </row>
    <row r="43" spans="1:49" ht="14.4"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O43" t="str">
        <f t="shared" si="1"/>
        <v/>
      </c>
      <c r="AP43" s="100">
        <f t="shared" si="5"/>
        <v>0</v>
      </c>
      <c r="AQ43" s="100"/>
      <c r="AR43" s="100">
        <f t="shared" si="2"/>
        <v>0</v>
      </c>
      <c r="AS43" s="100">
        <f t="shared" si="6"/>
        <v>0</v>
      </c>
      <c r="AT43">
        <f t="shared" si="7"/>
        <v>0</v>
      </c>
      <c r="AU43" s="101">
        <f t="shared" si="0"/>
        <v>0</v>
      </c>
      <c r="AV43">
        <f t="shared" si="4"/>
        <v>0</v>
      </c>
      <c r="AW43"/>
    </row>
    <row r="44" spans="1:49" ht="14.4"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O44" t="str">
        <f t="shared" si="1"/>
        <v/>
      </c>
      <c r="AP44" s="100">
        <f t="shared" si="5"/>
        <v>0</v>
      </c>
      <c r="AQ44" s="100"/>
      <c r="AR44" s="100">
        <f t="shared" si="2"/>
        <v>0</v>
      </c>
      <c r="AS44" s="100">
        <f t="shared" si="6"/>
        <v>0</v>
      </c>
      <c r="AT44">
        <f t="shared" si="7"/>
        <v>0</v>
      </c>
      <c r="AU44" s="101">
        <f t="shared" si="0"/>
        <v>0</v>
      </c>
      <c r="AV44">
        <f t="shared" si="4"/>
        <v>0</v>
      </c>
      <c r="AW44"/>
    </row>
    <row r="45" spans="1:49" ht="14.4"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O45" t="str">
        <f t="shared" si="1"/>
        <v/>
      </c>
      <c r="AP45" s="100">
        <f t="shared" si="5"/>
        <v>0</v>
      </c>
      <c r="AQ45" s="100"/>
      <c r="AR45" s="100">
        <f t="shared" si="2"/>
        <v>0</v>
      </c>
      <c r="AS45" s="100">
        <f t="shared" si="6"/>
        <v>0</v>
      </c>
      <c r="AT45">
        <f t="shared" si="7"/>
        <v>0</v>
      </c>
      <c r="AU45" s="101">
        <f t="shared" si="0"/>
        <v>0</v>
      </c>
      <c r="AV45">
        <f t="shared" si="4"/>
        <v>0</v>
      </c>
      <c r="AW45"/>
    </row>
    <row r="46" spans="1:49" ht="14.4"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t="str">
        <f t="shared" si="1"/>
        <v/>
      </c>
      <c r="AP46" s="100">
        <f t="shared" si="5"/>
        <v>0</v>
      </c>
      <c r="AQ46" s="100"/>
      <c r="AR46" s="100">
        <f t="shared" si="2"/>
        <v>0</v>
      </c>
      <c r="AS46" s="100">
        <f t="shared" si="6"/>
        <v>0</v>
      </c>
      <c r="AT46">
        <f t="shared" si="7"/>
        <v>0</v>
      </c>
      <c r="AU46" s="101">
        <f t="shared" si="0"/>
        <v>0</v>
      </c>
      <c r="AV46">
        <f t="shared" si="4"/>
        <v>0</v>
      </c>
      <c r="AW46"/>
    </row>
    <row r="47" spans="1:49" ht="14.4"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t="str">
        <f t="shared" si="1"/>
        <v/>
      </c>
      <c r="AP47" s="100">
        <f t="shared" si="5"/>
        <v>0</v>
      </c>
      <c r="AQ47" s="100"/>
      <c r="AR47" s="100">
        <f t="shared" si="2"/>
        <v>0</v>
      </c>
      <c r="AS47" s="100">
        <f t="shared" si="6"/>
        <v>0</v>
      </c>
      <c r="AT47">
        <f t="shared" si="7"/>
        <v>0</v>
      </c>
      <c r="AU47" s="101">
        <f t="shared" si="0"/>
        <v>0</v>
      </c>
      <c r="AV47">
        <f t="shared" si="4"/>
        <v>0</v>
      </c>
      <c r="AW47"/>
    </row>
    <row r="48" spans="1:49" ht="14.4"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t="str">
        <f t="shared" si="1"/>
        <v/>
      </c>
      <c r="AP48" s="100">
        <f t="shared" si="5"/>
        <v>0</v>
      </c>
      <c r="AQ48" s="100"/>
      <c r="AR48" s="100">
        <f t="shared" si="2"/>
        <v>0</v>
      </c>
      <c r="AS48" s="100">
        <f t="shared" si="6"/>
        <v>0</v>
      </c>
      <c r="AT48">
        <f t="shared" si="7"/>
        <v>0</v>
      </c>
      <c r="AU48" s="101">
        <f t="shared" si="0"/>
        <v>0</v>
      </c>
      <c r="AV48">
        <f t="shared" si="4"/>
        <v>0</v>
      </c>
      <c r="AW48"/>
    </row>
    <row r="49" spans="1:49" ht="14.4"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t="str">
        <f t="shared" si="1"/>
        <v/>
      </c>
      <c r="AP49" s="100">
        <f t="shared" si="5"/>
        <v>0</v>
      </c>
      <c r="AQ49" s="100"/>
      <c r="AR49" s="100">
        <f t="shared" si="2"/>
        <v>0</v>
      </c>
      <c r="AS49" s="100">
        <f t="shared" si="6"/>
        <v>0</v>
      </c>
      <c r="AT49">
        <f t="shared" si="7"/>
        <v>0</v>
      </c>
      <c r="AU49" s="101">
        <f t="shared" si="0"/>
        <v>0</v>
      </c>
      <c r="AV49">
        <f t="shared" si="4"/>
        <v>0</v>
      </c>
      <c r="AW49"/>
    </row>
    <row r="50" spans="1:49" ht="14.4"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t="str">
        <f t="shared" si="1"/>
        <v/>
      </c>
      <c r="AP50" s="100">
        <f t="shared" si="5"/>
        <v>0</v>
      </c>
      <c r="AQ50" s="100"/>
      <c r="AR50" s="100">
        <f t="shared" si="2"/>
        <v>0</v>
      </c>
      <c r="AS50" s="100">
        <f t="shared" si="6"/>
        <v>0</v>
      </c>
      <c r="AT50">
        <f t="shared" si="7"/>
        <v>0</v>
      </c>
      <c r="AU50" s="101">
        <f t="shared" si="0"/>
        <v>0</v>
      </c>
      <c r="AV50">
        <f t="shared" si="4"/>
        <v>0</v>
      </c>
      <c r="AW50"/>
    </row>
    <row r="51" spans="1:49" ht="14.4"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t="str">
        <f t="shared" si="1"/>
        <v/>
      </c>
      <c r="AP51" s="100">
        <f t="shared" si="5"/>
        <v>0</v>
      </c>
      <c r="AQ51" s="100"/>
      <c r="AR51" s="100">
        <f t="shared" si="2"/>
        <v>0</v>
      </c>
      <c r="AS51" s="100">
        <f t="shared" si="6"/>
        <v>0</v>
      </c>
      <c r="AT51">
        <f t="shared" si="7"/>
        <v>0</v>
      </c>
      <c r="AU51" s="101">
        <f t="shared" si="0"/>
        <v>0</v>
      </c>
      <c r="AV51">
        <f t="shared" si="4"/>
        <v>0</v>
      </c>
      <c r="AW51"/>
    </row>
    <row r="52" spans="1:49" ht="14.4"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t="str">
        <f t="shared" si="1"/>
        <v/>
      </c>
      <c r="AP52" s="100">
        <f t="shared" si="5"/>
        <v>0</v>
      </c>
      <c r="AQ52" s="100"/>
      <c r="AR52" s="100">
        <f t="shared" si="2"/>
        <v>0</v>
      </c>
      <c r="AS52" s="100">
        <f t="shared" si="6"/>
        <v>0</v>
      </c>
      <c r="AT52">
        <f t="shared" si="7"/>
        <v>0</v>
      </c>
      <c r="AU52" s="101">
        <f t="shared" si="0"/>
        <v>0</v>
      </c>
      <c r="AV52">
        <f t="shared" si="4"/>
        <v>0</v>
      </c>
      <c r="AW52"/>
    </row>
    <row r="53" spans="1:49" ht="14.4"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t="str">
        <f t="shared" si="1"/>
        <v/>
      </c>
      <c r="AP53" s="100">
        <f t="shared" si="5"/>
        <v>0</v>
      </c>
      <c r="AQ53" s="100"/>
      <c r="AR53" s="100">
        <f t="shared" si="2"/>
        <v>0</v>
      </c>
      <c r="AS53" s="100">
        <f t="shared" si="6"/>
        <v>0</v>
      </c>
      <c r="AT53">
        <f t="shared" si="7"/>
        <v>0</v>
      </c>
      <c r="AU53" s="101">
        <f t="shared" si="0"/>
        <v>0</v>
      </c>
      <c r="AV53">
        <f t="shared" si="4"/>
        <v>0</v>
      </c>
      <c r="AW53"/>
    </row>
    <row r="54" spans="1:49" ht="14.4"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t="str">
        <f t="shared" si="1"/>
        <v/>
      </c>
      <c r="AP54" s="100">
        <f t="shared" si="5"/>
        <v>0</v>
      </c>
      <c r="AQ54" s="100"/>
      <c r="AR54" s="100">
        <f t="shared" si="2"/>
        <v>0</v>
      </c>
      <c r="AS54" s="100">
        <f t="shared" si="6"/>
        <v>0</v>
      </c>
      <c r="AT54">
        <f t="shared" si="7"/>
        <v>0</v>
      </c>
      <c r="AU54" s="101">
        <f t="shared" si="0"/>
        <v>0</v>
      </c>
      <c r="AV54">
        <f t="shared" si="4"/>
        <v>0</v>
      </c>
      <c r="AW54"/>
    </row>
    <row r="55" spans="1:49" ht="14.4"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O55" t="str">
        <f t="shared" si="1"/>
        <v/>
      </c>
      <c r="AP55" s="100">
        <f t="shared" si="5"/>
        <v>0</v>
      </c>
      <c r="AQ55" s="100"/>
      <c r="AR55" s="100">
        <f t="shared" si="2"/>
        <v>0</v>
      </c>
      <c r="AS55" s="100">
        <f t="shared" si="6"/>
        <v>0</v>
      </c>
      <c r="AT55">
        <f t="shared" si="7"/>
        <v>0</v>
      </c>
      <c r="AU55" s="101">
        <f t="shared" si="0"/>
        <v>0</v>
      </c>
      <c r="AV55">
        <f t="shared" si="4"/>
        <v>0</v>
      </c>
      <c r="AW55"/>
    </row>
    <row r="56" spans="1:49" ht="14.4"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O56" t="str">
        <f t="shared" si="1"/>
        <v/>
      </c>
      <c r="AP56" s="100">
        <f t="shared" si="5"/>
        <v>0</v>
      </c>
      <c r="AQ56" s="100"/>
      <c r="AR56" s="100">
        <f t="shared" si="2"/>
        <v>0</v>
      </c>
      <c r="AS56" s="100">
        <f t="shared" si="6"/>
        <v>0</v>
      </c>
      <c r="AT56">
        <f t="shared" si="7"/>
        <v>0</v>
      </c>
      <c r="AU56" s="101">
        <f t="shared" si="0"/>
        <v>0</v>
      </c>
      <c r="AV56">
        <f t="shared" si="4"/>
        <v>0</v>
      </c>
      <c r="AW56"/>
    </row>
    <row r="57" spans="1:49" ht="14.4"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O57" t="str">
        <f t="shared" si="1"/>
        <v/>
      </c>
      <c r="AP57" s="100">
        <f t="shared" si="5"/>
        <v>0</v>
      </c>
      <c r="AQ57" s="100"/>
      <c r="AR57" s="100">
        <f t="shared" si="2"/>
        <v>0</v>
      </c>
      <c r="AS57" s="100">
        <f t="shared" si="6"/>
        <v>0</v>
      </c>
      <c r="AT57">
        <f t="shared" si="7"/>
        <v>0</v>
      </c>
      <c r="AU57" s="101">
        <f t="shared" si="0"/>
        <v>0</v>
      </c>
      <c r="AV57">
        <f t="shared" si="4"/>
        <v>0</v>
      </c>
      <c r="AW57"/>
    </row>
    <row r="58" spans="1:49" ht="14.4"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O58" t="str">
        <f t="shared" si="1"/>
        <v/>
      </c>
      <c r="AP58" s="100">
        <f t="shared" si="5"/>
        <v>0</v>
      </c>
      <c r="AQ58" s="100"/>
      <c r="AR58" s="100">
        <f t="shared" si="2"/>
        <v>0</v>
      </c>
      <c r="AS58" s="100">
        <f t="shared" si="6"/>
        <v>0</v>
      </c>
      <c r="AT58">
        <f t="shared" si="7"/>
        <v>0</v>
      </c>
      <c r="AU58" s="101">
        <f t="shared" si="0"/>
        <v>0</v>
      </c>
      <c r="AV58">
        <f t="shared" si="4"/>
        <v>0</v>
      </c>
      <c r="AW58"/>
    </row>
    <row r="59" spans="1:49" ht="14.4"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O59" t="str">
        <f t="shared" si="1"/>
        <v/>
      </c>
      <c r="AP59" s="100">
        <f t="shared" si="5"/>
        <v>0</v>
      </c>
      <c r="AQ59" s="100"/>
      <c r="AR59" s="100">
        <f t="shared" si="2"/>
        <v>0</v>
      </c>
      <c r="AS59" s="100">
        <f t="shared" si="6"/>
        <v>0</v>
      </c>
      <c r="AT59">
        <f t="shared" si="7"/>
        <v>0</v>
      </c>
      <c r="AU59" s="101">
        <f t="shared" si="0"/>
        <v>0</v>
      </c>
      <c r="AV59">
        <f t="shared" si="4"/>
        <v>0</v>
      </c>
      <c r="AW59"/>
    </row>
    <row r="60" spans="1:49" ht="14.4"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O60" t="str">
        <f t="shared" si="1"/>
        <v/>
      </c>
      <c r="AP60" s="100">
        <f t="shared" si="5"/>
        <v>0</v>
      </c>
      <c r="AQ60" s="100"/>
      <c r="AR60" s="100">
        <f t="shared" si="2"/>
        <v>0</v>
      </c>
      <c r="AS60" s="100">
        <f t="shared" si="6"/>
        <v>0</v>
      </c>
      <c r="AT60">
        <f t="shared" si="7"/>
        <v>0</v>
      </c>
      <c r="AU60" s="101">
        <f t="shared" si="0"/>
        <v>0</v>
      </c>
      <c r="AV60">
        <f t="shared" si="4"/>
        <v>0</v>
      </c>
      <c r="AW60"/>
    </row>
    <row r="61" spans="1:49" ht="14.4"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O61" t="str">
        <f t="shared" si="1"/>
        <v/>
      </c>
      <c r="AP61" s="100">
        <f t="shared" si="5"/>
        <v>0</v>
      </c>
      <c r="AQ61" s="100"/>
      <c r="AR61" s="100">
        <f t="shared" si="2"/>
        <v>0</v>
      </c>
      <c r="AS61" s="100">
        <f t="shared" si="6"/>
        <v>0</v>
      </c>
      <c r="AT61">
        <f t="shared" si="7"/>
        <v>0</v>
      </c>
      <c r="AU61" s="101">
        <f t="shared" si="0"/>
        <v>0</v>
      </c>
      <c r="AV61">
        <f t="shared" si="4"/>
        <v>0</v>
      </c>
      <c r="AW61"/>
    </row>
    <row r="62" spans="1:49" ht="14.4"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O62" t="str">
        <f t="shared" si="1"/>
        <v/>
      </c>
      <c r="AP62" s="100">
        <f t="shared" si="5"/>
        <v>0</v>
      </c>
      <c r="AQ62" s="100"/>
      <c r="AR62" s="100">
        <f t="shared" si="2"/>
        <v>0</v>
      </c>
      <c r="AS62" s="100">
        <f t="shared" si="6"/>
        <v>0</v>
      </c>
      <c r="AT62">
        <f t="shared" si="7"/>
        <v>0</v>
      </c>
      <c r="AU62" s="101">
        <f t="shared" si="0"/>
        <v>0</v>
      </c>
      <c r="AV62">
        <f t="shared" si="4"/>
        <v>0</v>
      </c>
      <c r="AW62"/>
    </row>
    <row r="63" spans="1:49" ht="14.4"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O63" t="str">
        <f t="shared" si="1"/>
        <v/>
      </c>
      <c r="AP63" s="100">
        <f t="shared" si="5"/>
        <v>0</v>
      </c>
      <c r="AQ63" s="100"/>
      <c r="AR63" s="100">
        <f t="shared" si="2"/>
        <v>0</v>
      </c>
      <c r="AS63" s="100">
        <f t="shared" si="6"/>
        <v>0</v>
      </c>
      <c r="AT63">
        <f t="shared" si="7"/>
        <v>0</v>
      </c>
      <c r="AU63" s="101">
        <f t="shared" si="0"/>
        <v>0</v>
      </c>
      <c r="AV63">
        <f t="shared" si="4"/>
        <v>0</v>
      </c>
      <c r="AW63"/>
    </row>
    <row r="64" spans="1:49" ht="14.4"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O64" t="str">
        <f t="shared" si="1"/>
        <v/>
      </c>
      <c r="AP64" s="100">
        <f t="shared" si="5"/>
        <v>0</v>
      </c>
      <c r="AQ64" s="100"/>
      <c r="AR64" s="100">
        <f t="shared" si="2"/>
        <v>0</v>
      </c>
      <c r="AS64" s="100">
        <f t="shared" si="6"/>
        <v>0</v>
      </c>
      <c r="AT64">
        <f t="shared" si="7"/>
        <v>0</v>
      </c>
      <c r="AU64" s="101">
        <f t="shared" si="0"/>
        <v>0</v>
      </c>
      <c r="AV64">
        <f t="shared" si="4"/>
        <v>0</v>
      </c>
      <c r="AW64"/>
    </row>
    <row r="65" spans="1:49" ht="14.4"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O65" t="str">
        <f t="shared" si="1"/>
        <v/>
      </c>
      <c r="AP65" s="100">
        <f t="shared" si="5"/>
        <v>0</v>
      </c>
      <c r="AQ65" s="100"/>
      <c r="AR65" s="100">
        <f t="shared" si="2"/>
        <v>0</v>
      </c>
      <c r="AS65" s="100">
        <f t="shared" si="6"/>
        <v>0</v>
      </c>
      <c r="AT65">
        <f t="shared" si="7"/>
        <v>0</v>
      </c>
      <c r="AU65" s="101">
        <f t="shared" si="0"/>
        <v>0</v>
      </c>
      <c r="AV65">
        <f t="shared" si="4"/>
        <v>0</v>
      </c>
      <c r="AW65"/>
    </row>
    <row r="66" spans="1:49" ht="14.4"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O66" t="str">
        <f t="shared" si="1"/>
        <v/>
      </c>
      <c r="AP66" s="100">
        <f t="shared" si="5"/>
        <v>0</v>
      </c>
      <c r="AQ66" s="100"/>
      <c r="AR66" s="100">
        <f t="shared" si="2"/>
        <v>0</v>
      </c>
      <c r="AS66" s="100">
        <f t="shared" si="6"/>
        <v>0</v>
      </c>
      <c r="AT66">
        <f t="shared" si="7"/>
        <v>0</v>
      </c>
      <c r="AU66" s="101">
        <f t="shared" si="0"/>
        <v>0</v>
      </c>
      <c r="AV66">
        <f t="shared" si="4"/>
        <v>0</v>
      </c>
      <c r="AW66"/>
    </row>
    <row r="67" spans="1:49" ht="14.4"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O67" t="str">
        <f t="shared" si="1"/>
        <v/>
      </c>
      <c r="AP67" s="100">
        <f t="shared" si="5"/>
        <v>0</v>
      </c>
      <c r="AQ67" s="100"/>
      <c r="AR67" s="100">
        <f t="shared" si="2"/>
        <v>0</v>
      </c>
      <c r="AS67" s="100">
        <f t="shared" si="6"/>
        <v>0</v>
      </c>
      <c r="AT67">
        <f t="shared" si="7"/>
        <v>0</v>
      </c>
      <c r="AU67" s="101">
        <f t="shared" si="0"/>
        <v>0</v>
      </c>
      <c r="AV67">
        <f t="shared" si="4"/>
        <v>0</v>
      </c>
      <c r="AW67"/>
    </row>
    <row r="68" spans="1:49" ht="14.4"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O68" t="str">
        <f t="shared" si="1"/>
        <v/>
      </c>
      <c r="AP68" s="100">
        <f t="shared" si="5"/>
        <v>0</v>
      </c>
      <c r="AQ68" s="100"/>
      <c r="AR68" s="100">
        <f t="shared" si="2"/>
        <v>0</v>
      </c>
      <c r="AS68" s="100">
        <f t="shared" si="6"/>
        <v>0</v>
      </c>
      <c r="AT68">
        <f t="shared" si="7"/>
        <v>0</v>
      </c>
      <c r="AU68" s="101">
        <f t="shared" ref="AU68:AU111" si="8">LN(AT68+$J$33)-LN($J$33)</f>
        <v>0</v>
      </c>
      <c r="AV68">
        <f t="shared" si="4"/>
        <v>0</v>
      </c>
      <c r="AW68"/>
    </row>
    <row r="69" spans="1:49" ht="14.4" x14ac:dyDescent="0.3">
      <c r="AO69" t="str">
        <f t="shared" ref="AO69:AO111" si="9">IF(AO68&lt;$D$14,AO68+1,"")</f>
        <v/>
      </c>
      <c r="AP69" s="100">
        <f t="shared" si="5"/>
        <v>0</v>
      </c>
      <c r="AQ69" s="100"/>
      <c r="AR69" s="100">
        <f t="shared" ref="AR69:AR111" si="10">$D$10*AP69</f>
        <v>0</v>
      </c>
      <c r="AS69" s="100">
        <f t="shared" si="6"/>
        <v>0</v>
      </c>
      <c r="AT69">
        <f t="shared" si="7"/>
        <v>0</v>
      </c>
      <c r="AU69" s="101">
        <f t="shared" si="8"/>
        <v>0</v>
      </c>
      <c r="AV69">
        <f t="shared" ref="AV69:AV111" si="11">IF(ISNUMBER(AO69),AU69/(1+$D$7)^AO69,0)</f>
        <v>0</v>
      </c>
      <c r="AW69"/>
    </row>
    <row r="70" spans="1:49" ht="14.4" x14ac:dyDescent="0.3">
      <c r="AO70" t="str">
        <f t="shared" si="9"/>
        <v/>
      </c>
      <c r="AP70" s="100">
        <f t="shared" ref="AP70:AP111" si="12">IF(ISNUMBER(AO70),AS69,0)</f>
        <v>0</v>
      </c>
      <c r="AQ70" s="100"/>
      <c r="AR70" s="100">
        <f t="shared" si="10"/>
        <v>0</v>
      </c>
      <c r="AS70" s="100">
        <f t="shared" ref="AS70:AS111" si="13">AP70</f>
        <v>0</v>
      </c>
      <c r="AT70">
        <f t="shared" si="7"/>
        <v>0</v>
      </c>
      <c r="AU70" s="101">
        <f t="shared" si="8"/>
        <v>0</v>
      </c>
      <c r="AV70">
        <f t="shared" si="11"/>
        <v>0</v>
      </c>
      <c r="AW70"/>
    </row>
    <row r="71" spans="1:49" ht="14.4" x14ac:dyDescent="0.3">
      <c r="AO71" t="str">
        <f t="shared" si="9"/>
        <v/>
      </c>
      <c r="AP71" s="100">
        <f t="shared" si="12"/>
        <v>0</v>
      </c>
      <c r="AQ71" s="100"/>
      <c r="AR71" s="100">
        <f t="shared" si="10"/>
        <v>0</v>
      </c>
      <c r="AS71" s="100">
        <f t="shared" si="13"/>
        <v>0</v>
      </c>
      <c r="AT71">
        <f t="shared" si="7"/>
        <v>0</v>
      </c>
      <c r="AU71" s="101">
        <f t="shared" si="8"/>
        <v>0</v>
      </c>
      <c r="AV71">
        <f t="shared" si="11"/>
        <v>0</v>
      </c>
      <c r="AW71"/>
    </row>
    <row r="72" spans="1:49" ht="14.4" x14ac:dyDescent="0.3">
      <c r="AO72" t="str">
        <f t="shared" si="9"/>
        <v/>
      </c>
      <c r="AP72" s="100">
        <f t="shared" si="12"/>
        <v>0</v>
      </c>
      <c r="AQ72" s="100"/>
      <c r="AR72" s="100">
        <f t="shared" si="10"/>
        <v>0</v>
      </c>
      <c r="AS72" s="100">
        <f t="shared" si="13"/>
        <v>0</v>
      </c>
      <c r="AT72">
        <f t="shared" si="7"/>
        <v>0</v>
      </c>
      <c r="AU72" s="101">
        <f t="shared" si="8"/>
        <v>0</v>
      </c>
      <c r="AV72">
        <f t="shared" si="11"/>
        <v>0</v>
      </c>
      <c r="AW72"/>
    </row>
    <row r="73" spans="1:49" ht="14.4" x14ac:dyDescent="0.3">
      <c r="AO73" t="str">
        <f t="shared" si="9"/>
        <v/>
      </c>
      <c r="AP73" s="100">
        <f t="shared" si="12"/>
        <v>0</v>
      </c>
      <c r="AQ73" s="100"/>
      <c r="AR73" s="100">
        <f t="shared" si="10"/>
        <v>0</v>
      </c>
      <c r="AS73" s="100">
        <f t="shared" si="13"/>
        <v>0</v>
      </c>
      <c r="AT73">
        <f t="shared" si="7"/>
        <v>0</v>
      </c>
      <c r="AU73" s="101">
        <f t="shared" si="8"/>
        <v>0</v>
      </c>
      <c r="AV73">
        <f t="shared" si="11"/>
        <v>0</v>
      </c>
      <c r="AW73"/>
    </row>
    <row r="74" spans="1:49" ht="14.4" x14ac:dyDescent="0.3">
      <c r="AO74" t="str">
        <f t="shared" si="9"/>
        <v/>
      </c>
      <c r="AP74" s="100">
        <f t="shared" si="12"/>
        <v>0</v>
      </c>
      <c r="AQ74" s="100"/>
      <c r="AR74" s="100">
        <f t="shared" si="10"/>
        <v>0</v>
      </c>
      <c r="AS74" s="100">
        <f t="shared" si="13"/>
        <v>0</v>
      </c>
      <c r="AT74">
        <f t="shared" si="7"/>
        <v>0</v>
      </c>
      <c r="AU74" s="101">
        <f t="shared" si="8"/>
        <v>0</v>
      </c>
      <c r="AV74">
        <f t="shared" si="11"/>
        <v>0</v>
      </c>
      <c r="AW74"/>
    </row>
    <row r="75" spans="1:49" ht="14.4" x14ac:dyDescent="0.3">
      <c r="AO75" t="str">
        <f t="shared" si="9"/>
        <v/>
      </c>
      <c r="AP75" s="100">
        <f t="shared" si="12"/>
        <v>0</v>
      </c>
      <c r="AQ75" s="100"/>
      <c r="AR75" s="100">
        <f t="shared" si="10"/>
        <v>0</v>
      </c>
      <c r="AS75" s="100">
        <f t="shared" si="13"/>
        <v>0</v>
      </c>
      <c r="AT75">
        <f t="shared" si="7"/>
        <v>0</v>
      </c>
      <c r="AU75" s="101">
        <f t="shared" si="8"/>
        <v>0</v>
      </c>
      <c r="AV75">
        <f t="shared" si="11"/>
        <v>0</v>
      </c>
      <c r="AW75"/>
    </row>
    <row r="76" spans="1:49" ht="14.4" x14ac:dyDescent="0.3">
      <c r="AO76" t="str">
        <f t="shared" si="9"/>
        <v/>
      </c>
      <c r="AP76" s="100">
        <f t="shared" si="12"/>
        <v>0</v>
      </c>
      <c r="AQ76" s="100"/>
      <c r="AR76" s="100">
        <f t="shared" si="10"/>
        <v>0</v>
      </c>
      <c r="AS76" s="100">
        <f t="shared" si="13"/>
        <v>0</v>
      </c>
      <c r="AT76">
        <f t="shared" si="7"/>
        <v>0</v>
      </c>
      <c r="AU76" s="101">
        <f t="shared" si="8"/>
        <v>0</v>
      </c>
      <c r="AV76">
        <f t="shared" si="11"/>
        <v>0</v>
      </c>
      <c r="AW76"/>
    </row>
    <row r="77" spans="1:49" ht="14.4" x14ac:dyDescent="0.3">
      <c r="AO77" t="str">
        <f t="shared" si="9"/>
        <v/>
      </c>
      <c r="AP77" s="100">
        <f t="shared" si="12"/>
        <v>0</v>
      </c>
      <c r="AQ77" s="100"/>
      <c r="AR77" s="100">
        <f t="shared" si="10"/>
        <v>0</v>
      </c>
      <c r="AS77" s="100">
        <f t="shared" si="13"/>
        <v>0</v>
      </c>
      <c r="AT77">
        <f t="shared" si="7"/>
        <v>0</v>
      </c>
      <c r="AU77" s="101">
        <f t="shared" si="8"/>
        <v>0</v>
      </c>
      <c r="AV77">
        <f t="shared" si="11"/>
        <v>0</v>
      </c>
      <c r="AW77"/>
    </row>
    <row r="78" spans="1:49" ht="14.4" x14ac:dyDescent="0.3">
      <c r="AO78" t="str">
        <f t="shared" si="9"/>
        <v/>
      </c>
      <c r="AP78" s="100">
        <f t="shared" si="12"/>
        <v>0</v>
      </c>
      <c r="AQ78" s="100"/>
      <c r="AR78" s="100">
        <f t="shared" si="10"/>
        <v>0</v>
      </c>
      <c r="AS78" s="100">
        <f t="shared" si="13"/>
        <v>0</v>
      </c>
      <c r="AT78">
        <f t="shared" si="7"/>
        <v>0</v>
      </c>
      <c r="AU78" s="101">
        <f t="shared" si="8"/>
        <v>0</v>
      </c>
      <c r="AV78">
        <f t="shared" si="11"/>
        <v>0</v>
      </c>
      <c r="AW78"/>
    </row>
    <row r="79" spans="1:49" ht="14.4" x14ac:dyDescent="0.3">
      <c r="AO79" t="str">
        <f t="shared" si="9"/>
        <v/>
      </c>
      <c r="AP79" s="100">
        <f t="shared" si="12"/>
        <v>0</v>
      </c>
      <c r="AQ79" s="100"/>
      <c r="AR79" s="100">
        <f t="shared" si="10"/>
        <v>0</v>
      </c>
      <c r="AS79" s="100">
        <f t="shared" si="13"/>
        <v>0</v>
      </c>
      <c r="AT79">
        <f t="shared" ref="AT79:AT111" si="14">IF(ISNUMBER(AO80),SUM(AQ79:AR79),SUM(AQ79:AS79))</f>
        <v>0</v>
      </c>
      <c r="AU79" s="101">
        <f t="shared" si="8"/>
        <v>0</v>
      </c>
      <c r="AV79">
        <f t="shared" si="11"/>
        <v>0</v>
      </c>
      <c r="AW79"/>
    </row>
    <row r="80" spans="1:49" ht="14.4" x14ac:dyDescent="0.3">
      <c r="AO80" t="str">
        <f t="shared" si="9"/>
        <v/>
      </c>
      <c r="AP80" s="100">
        <f t="shared" si="12"/>
        <v>0</v>
      </c>
      <c r="AQ80" s="100"/>
      <c r="AR80" s="100">
        <f t="shared" si="10"/>
        <v>0</v>
      </c>
      <c r="AS80" s="100">
        <f t="shared" si="13"/>
        <v>0</v>
      </c>
      <c r="AT80">
        <f t="shared" si="14"/>
        <v>0</v>
      </c>
      <c r="AU80" s="101">
        <f t="shared" si="8"/>
        <v>0</v>
      </c>
      <c r="AV80">
        <f t="shared" si="11"/>
        <v>0</v>
      </c>
      <c r="AW80"/>
    </row>
    <row r="81" spans="41:49" ht="14.4" x14ac:dyDescent="0.3">
      <c r="AO81" t="str">
        <f t="shared" si="9"/>
        <v/>
      </c>
      <c r="AP81" s="100">
        <f t="shared" si="12"/>
        <v>0</v>
      </c>
      <c r="AQ81" s="100"/>
      <c r="AR81" s="100">
        <f t="shared" si="10"/>
        <v>0</v>
      </c>
      <c r="AS81" s="100">
        <f t="shared" si="13"/>
        <v>0</v>
      </c>
      <c r="AT81">
        <f t="shared" si="14"/>
        <v>0</v>
      </c>
      <c r="AU81" s="101">
        <f t="shared" si="8"/>
        <v>0</v>
      </c>
      <c r="AV81">
        <f t="shared" si="11"/>
        <v>0</v>
      </c>
      <c r="AW81"/>
    </row>
    <row r="82" spans="41:49" ht="14.4" x14ac:dyDescent="0.3">
      <c r="AO82" t="str">
        <f t="shared" si="9"/>
        <v/>
      </c>
      <c r="AP82" s="100">
        <f t="shared" si="12"/>
        <v>0</v>
      </c>
      <c r="AQ82" s="100"/>
      <c r="AR82" s="100">
        <f t="shared" si="10"/>
        <v>0</v>
      </c>
      <c r="AS82" s="100">
        <f t="shared" si="13"/>
        <v>0</v>
      </c>
      <c r="AT82">
        <f t="shared" si="14"/>
        <v>0</v>
      </c>
      <c r="AU82" s="101">
        <f t="shared" si="8"/>
        <v>0</v>
      </c>
      <c r="AV82">
        <f t="shared" si="11"/>
        <v>0</v>
      </c>
      <c r="AW82"/>
    </row>
    <row r="83" spans="41:49" ht="14.4" x14ac:dyDescent="0.3">
      <c r="AO83" t="str">
        <f t="shared" si="9"/>
        <v/>
      </c>
      <c r="AP83" s="100">
        <f t="shared" si="12"/>
        <v>0</v>
      </c>
      <c r="AQ83" s="100"/>
      <c r="AR83" s="100">
        <f t="shared" si="10"/>
        <v>0</v>
      </c>
      <c r="AS83" s="100">
        <f t="shared" si="13"/>
        <v>0</v>
      </c>
      <c r="AT83">
        <f t="shared" si="14"/>
        <v>0</v>
      </c>
      <c r="AU83" s="101">
        <f t="shared" si="8"/>
        <v>0</v>
      </c>
      <c r="AV83">
        <f t="shared" si="11"/>
        <v>0</v>
      </c>
      <c r="AW83"/>
    </row>
    <row r="84" spans="41:49" ht="14.4" x14ac:dyDescent="0.3">
      <c r="AO84" t="str">
        <f t="shared" si="9"/>
        <v/>
      </c>
      <c r="AP84" s="100">
        <f t="shared" si="12"/>
        <v>0</v>
      </c>
      <c r="AQ84" s="100"/>
      <c r="AR84" s="100">
        <f t="shared" si="10"/>
        <v>0</v>
      </c>
      <c r="AS84" s="100">
        <f t="shared" si="13"/>
        <v>0</v>
      </c>
      <c r="AT84">
        <f t="shared" si="14"/>
        <v>0</v>
      </c>
      <c r="AU84" s="101">
        <f t="shared" si="8"/>
        <v>0</v>
      </c>
      <c r="AV84">
        <f t="shared" si="11"/>
        <v>0</v>
      </c>
      <c r="AW84"/>
    </row>
    <row r="85" spans="41:49" ht="14.4" x14ac:dyDescent="0.3">
      <c r="AO85" t="str">
        <f t="shared" si="9"/>
        <v/>
      </c>
      <c r="AP85" s="100">
        <f t="shared" si="12"/>
        <v>0</v>
      </c>
      <c r="AQ85" s="100"/>
      <c r="AR85" s="100">
        <f t="shared" si="10"/>
        <v>0</v>
      </c>
      <c r="AS85" s="100">
        <f t="shared" si="13"/>
        <v>0</v>
      </c>
      <c r="AT85">
        <f t="shared" si="14"/>
        <v>0</v>
      </c>
      <c r="AU85" s="101">
        <f t="shared" si="8"/>
        <v>0</v>
      </c>
      <c r="AV85">
        <f t="shared" si="11"/>
        <v>0</v>
      </c>
      <c r="AW85"/>
    </row>
    <row r="86" spans="41:49" ht="14.4" x14ac:dyDescent="0.3">
      <c r="AO86" t="str">
        <f t="shared" si="9"/>
        <v/>
      </c>
      <c r="AP86" s="100">
        <f t="shared" si="12"/>
        <v>0</v>
      </c>
      <c r="AQ86" s="100"/>
      <c r="AR86" s="100">
        <f t="shared" si="10"/>
        <v>0</v>
      </c>
      <c r="AS86" s="100">
        <f t="shared" si="13"/>
        <v>0</v>
      </c>
      <c r="AT86">
        <f t="shared" si="14"/>
        <v>0</v>
      </c>
      <c r="AU86" s="101">
        <f t="shared" si="8"/>
        <v>0</v>
      </c>
      <c r="AV86">
        <f t="shared" si="11"/>
        <v>0</v>
      </c>
      <c r="AW86"/>
    </row>
    <row r="87" spans="41:49" ht="14.4" x14ac:dyDescent="0.3">
      <c r="AO87" t="str">
        <f t="shared" si="9"/>
        <v/>
      </c>
      <c r="AP87" s="100">
        <f t="shared" si="12"/>
        <v>0</v>
      </c>
      <c r="AQ87" s="100"/>
      <c r="AR87" s="100">
        <f t="shared" si="10"/>
        <v>0</v>
      </c>
      <c r="AS87" s="100">
        <f t="shared" si="13"/>
        <v>0</v>
      </c>
      <c r="AT87">
        <f t="shared" si="14"/>
        <v>0</v>
      </c>
      <c r="AU87" s="101">
        <f t="shared" si="8"/>
        <v>0</v>
      </c>
      <c r="AV87">
        <f t="shared" si="11"/>
        <v>0</v>
      </c>
      <c r="AW87"/>
    </row>
    <row r="88" spans="41:49" ht="14.4" x14ac:dyDescent="0.3">
      <c r="AO88" t="str">
        <f t="shared" si="9"/>
        <v/>
      </c>
      <c r="AP88" s="100">
        <f t="shared" si="12"/>
        <v>0</v>
      </c>
      <c r="AQ88" s="100"/>
      <c r="AR88" s="100">
        <f t="shared" si="10"/>
        <v>0</v>
      </c>
      <c r="AS88" s="100">
        <f t="shared" si="13"/>
        <v>0</v>
      </c>
      <c r="AT88">
        <f t="shared" si="14"/>
        <v>0</v>
      </c>
      <c r="AU88" s="101">
        <f t="shared" si="8"/>
        <v>0</v>
      </c>
      <c r="AV88">
        <f t="shared" si="11"/>
        <v>0</v>
      </c>
      <c r="AW88"/>
    </row>
    <row r="89" spans="41:49" ht="14.4" x14ac:dyDescent="0.3">
      <c r="AO89" t="str">
        <f t="shared" si="9"/>
        <v/>
      </c>
      <c r="AP89" s="100">
        <f t="shared" si="12"/>
        <v>0</v>
      </c>
      <c r="AQ89" s="100"/>
      <c r="AR89" s="100">
        <f t="shared" si="10"/>
        <v>0</v>
      </c>
      <c r="AS89" s="100">
        <f t="shared" si="13"/>
        <v>0</v>
      </c>
      <c r="AT89">
        <f t="shared" si="14"/>
        <v>0</v>
      </c>
      <c r="AU89" s="101">
        <f t="shared" si="8"/>
        <v>0</v>
      </c>
      <c r="AV89">
        <f t="shared" si="11"/>
        <v>0</v>
      </c>
      <c r="AW89"/>
    </row>
    <row r="90" spans="41:49" ht="14.4" x14ac:dyDescent="0.3">
      <c r="AO90" t="str">
        <f t="shared" si="9"/>
        <v/>
      </c>
      <c r="AP90" s="100">
        <f t="shared" si="12"/>
        <v>0</v>
      </c>
      <c r="AQ90" s="100"/>
      <c r="AR90" s="100">
        <f t="shared" si="10"/>
        <v>0</v>
      </c>
      <c r="AS90" s="100">
        <f t="shared" si="13"/>
        <v>0</v>
      </c>
      <c r="AT90">
        <f t="shared" si="14"/>
        <v>0</v>
      </c>
      <c r="AU90" s="101">
        <f t="shared" si="8"/>
        <v>0</v>
      </c>
      <c r="AV90">
        <f t="shared" si="11"/>
        <v>0</v>
      </c>
      <c r="AW90"/>
    </row>
    <row r="91" spans="41:49" ht="14.4" x14ac:dyDescent="0.3">
      <c r="AO91" t="str">
        <f t="shared" si="9"/>
        <v/>
      </c>
      <c r="AP91" s="100">
        <f t="shared" si="12"/>
        <v>0</v>
      </c>
      <c r="AQ91" s="100"/>
      <c r="AR91" s="100">
        <f t="shared" si="10"/>
        <v>0</v>
      </c>
      <c r="AS91" s="100">
        <f t="shared" si="13"/>
        <v>0</v>
      </c>
      <c r="AT91">
        <f t="shared" si="14"/>
        <v>0</v>
      </c>
      <c r="AU91" s="101">
        <f t="shared" si="8"/>
        <v>0</v>
      </c>
      <c r="AV91">
        <f t="shared" si="11"/>
        <v>0</v>
      </c>
      <c r="AW91"/>
    </row>
    <row r="92" spans="41:49" ht="14.4" x14ac:dyDescent="0.3">
      <c r="AO92" t="str">
        <f t="shared" si="9"/>
        <v/>
      </c>
      <c r="AP92" s="100">
        <f t="shared" si="12"/>
        <v>0</v>
      </c>
      <c r="AQ92" s="100"/>
      <c r="AR92" s="100">
        <f t="shared" si="10"/>
        <v>0</v>
      </c>
      <c r="AS92" s="100">
        <f t="shared" si="13"/>
        <v>0</v>
      </c>
      <c r="AT92">
        <f t="shared" si="14"/>
        <v>0</v>
      </c>
      <c r="AU92" s="101">
        <f t="shared" si="8"/>
        <v>0</v>
      </c>
      <c r="AV92">
        <f t="shared" si="11"/>
        <v>0</v>
      </c>
      <c r="AW92"/>
    </row>
    <row r="93" spans="41:49" ht="14.4" x14ac:dyDescent="0.3">
      <c r="AO93" t="str">
        <f t="shared" si="9"/>
        <v/>
      </c>
      <c r="AP93" s="100">
        <f t="shared" si="12"/>
        <v>0</v>
      </c>
      <c r="AQ93" s="100"/>
      <c r="AR93" s="100">
        <f t="shared" si="10"/>
        <v>0</v>
      </c>
      <c r="AS93" s="100">
        <f t="shared" si="13"/>
        <v>0</v>
      </c>
      <c r="AT93">
        <f t="shared" si="14"/>
        <v>0</v>
      </c>
      <c r="AU93" s="101">
        <f t="shared" si="8"/>
        <v>0</v>
      </c>
      <c r="AV93">
        <f t="shared" si="11"/>
        <v>0</v>
      </c>
      <c r="AW93"/>
    </row>
    <row r="94" spans="41:49" ht="14.4" x14ac:dyDescent="0.3">
      <c r="AO94" t="str">
        <f t="shared" si="9"/>
        <v/>
      </c>
      <c r="AP94" s="100">
        <f t="shared" si="12"/>
        <v>0</v>
      </c>
      <c r="AQ94" s="100"/>
      <c r="AR94" s="100">
        <f t="shared" si="10"/>
        <v>0</v>
      </c>
      <c r="AS94" s="100">
        <f t="shared" si="13"/>
        <v>0</v>
      </c>
      <c r="AT94">
        <f t="shared" si="14"/>
        <v>0</v>
      </c>
      <c r="AU94" s="101">
        <f t="shared" si="8"/>
        <v>0</v>
      </c>
      <c r="AV94">
        <f t="shared" si="11"/>
        <v>0</v>
      </c>
      <c r="AW94"/>
    </row>
    <row r="95" spans="41:49" ht="14.4" x14ac:dyDescent="0.3">
      <c r="AO95" t="str">
        <f t="shared" si="9"/>
        <v/>
      </c>
      <c r="AP95" s="100">
        <f t="shared" si="12"/>
        <v>0</v>
      </c>
      <c r="AQ95" s="100"/>
      <c r="AR95" s="100">
        <f t="shared" si="10"/>
        <v>0</v>
      </c>
      <c r="AS95" s="100">
        <f t="shared" si="13"/>
        <v>0</v>
      </c>
      <c r="AT95">
        <f t="shared" si="14"/>
        <v>0</v>
      </c>
      <c r="AU95" s="101">
        <f t="shared" si="8"/>
        <v>0</v>
      </c>
      <c r="AV95">
        <f t="shared" si="11"/>
        <v>0</v>
      </c>
      <c r="AW95"/>
    </row>
    <row r="96" spans="41:49" ht="14.4" x14ac:dyDescent="0.3">
      <c r="AO96" t="str">
        <f t="shared" si="9"/>
        <v/>
      </c>
      <c r="AP96" s="100">
        <f t="shared" si="12"/>
        <v>0</v>
      </c>
      <c r="AQ96" s="100"/>
      <c r="AR96" s="100">
        <f t="shared" si="10"/>
        <v>0</v>
      </c>
      <c r="AS96" s="100">
        <f t="shared" si="13"/>
        <v>0</v>
      </c>
      <c r="AT96">
        <f t="shared" si="14"/>
        <v>0</v>
      </c>
      <c r="AU96" s="101">
        <f t="shared" si="8"/>
        <v>0</v>
      </c>
      <c r="AV96">
        <f t="shared" si="11"/>
        <v>0</v>
      </c>
      <c r="AW96"/>
    </row>
    <row r="97" spans="41:49" ht="14.4" x14ac:dyDescent="0.3">
      <c r="AO97" t="str">
        <f t="shared" si="9"/>
        <v/>
      </c>
      <c r="AP97" s="100">
        <f t="shared" si="12"/>
        <v>0</v>
      </c>
      <c r="AQ97" s="100"/>
      <c r="AR97" s="100">
        <f t="shared" si="10"/>
        <v>0</v>
      </c>
      <c r="AS97" s="100">
        <f t="shared" si="13"/>
        <v>0</v>
      </c>
      <c r="AT97">
        <f t="shared" si="14"/>
        <v>0</v>
      </c>
      <c r="AU97" s="101">
        <f t="shared" si="8"/>
        <v>0</v>
      </c>
      <c r="AV97">
        <f t="shared" si="11"/>
        <v>0</v>
      </c>
      <c r="AW97"/>
    </row>
    <row r="98" spans="41:49" ht="14.4" x14ac:dyDescent="0.3">
      <c r="AO98" t="str">
        <f t="shared" si="9"/>
        <v/>
      </c>
      <c r="AP98" s="100">
        <f t="shared" si="12"/>
        <v>0</v>
      </c>
      <c r="AQ98" s="100"/>
      <c r="AR98" s="100">
        <f t="shared" si="10"/>
        <v>0</v>
      </c>
      <c r="AS98" s="100">
        <f t="shared" si="13"/>
        <v>0</v>
      </c>
      <c r="AT98">
        <f t="shared" si="14"/>
        <v>0</v>
      </c>
      <c r="AU98" s="101">
        <f t="shared" si="8"/>
        <v>0</v>
      </c>
      <c r="AV98">
        <f t="shared" si="11"/>
        <v>0</v>
      </c>
      <c r="AW98"/>
    </row>
    <row r="99" spans="41:49" ht="14.4" x14ac:dyDescent="0.3">
      <c r="AO99" t="str">
        <f t="shared" si="9"/>
        <v/>
      </c>
      <c r="AP99" s="100">
        <f t="shared" si="12"/>
        <v>0</v>
      </c>
      <c r="AQ99" s="100"/>
      <c r="AR99" s="100">
        <f t="shared" si="10"/>
        <v>0</v>
      </c>
      <c r="AS99" s="100">
        <f t="shared" si="13"/>
        <v>0</v>
      </c>
      <c r="AT99">
        <f t="shared" si="14"/>
        <v>0</v>
      </c>
      <c r="AU99" s="101">
        <f t="shared" si="8"/>
        <v>0</v>
      </c>
      <c r="AV99">
        <f t="shared" si="11"/>
        <v>0</v>
      </c>
      <c r="AW99"/>
    </row>
    <row r="100" spans="41:49" ht="14.4" x14ac:dyDescent="0.3">
      <c r="AO100" t="str">
        <f t="shared" si="9"/>
        <v/>
      </c>
      <c r="AP100" s="100">
        <f t="shared" si="12"/>
        <v>0</v>
      </c>
      <c r="AQ100" s="100"/>
      <c r="AR100" s="100">
        <f t="shared" si="10"/>
        <v>0</v>
      </c>
      <c r="AS100" s="100">
        <f t="shared" si="13"/>
        <v>0</v>
      </c>
      <c r="AT100">
        <f t="shared" si="14"/>
        <v>0</v>
      </c>
      <c r="AU100" s="101">
        <f t="shared" si="8"/>
        <v>0</v>
      </c>
      <c r="AV100">
        <f t="shared" si="11"/>
        <v>0</v>
      </c>
      <c r="AW100"/>
    </row>
    <row r="101" spans="41:49" ht="14.4" x14ac:dyDescent="0.3">
      <c r="AO101" t="str">
        <f t="shared" si="9"/>
        <v/>
      </c>
      <c r="AP101" s="100">
        <f t="shared" si="12"/>
        <v>0</v>
      </c>
      <c r="AQ101" s="100"/>
      <c r="AR101" s="100">
        <f t="shared" si="10"/>
        <v>0</v>
      </c>
      <c r="AS101" s="100">
        <f t="shared" si="13"/>
        <v>0</v>
      </c>
      <c r="AT101">
        <f t="shared" si="14"/>
        <v>0</v>
      </c>
      <c r="AU101" s="101">
        <f t="shared" si="8"/>
        <v>0</v>
      </c>
      <c r="AV101">
        <f t="shared" si="11"/>
        <v>0</v>
      </c>
      <c r="AW101"/>
    </row>
    <row r="102" spans="41:49" ht="14.4" x14ac:dyDescent="0.3">
      <c r="AO102" t="str">
        <f t="shared" si="9"/>
        <v/>
      </c>
      <c r="AP102" s="100">
        <f t="shared" si="12"/>
        <v>0</v>
      </c>
      <c r="AQ102" s="100"/>
      <c r="AR102" s="100">
        <f t="shared" si="10"/>
        <v>0</v>
      </c>
      <c r="AS102" s="100">
        <f t="shared" si="13"/>
        <v>0</v>
      </c>
      <c r="AT102">
        <f t="shared" si="14"/>
        <v>0</v>
      </c>
      <c r="AU102" s="101">
        <f t="shared" si="8"/>
        <v>0</v>
      </c>
      <c r="AV102">
        <f t="shared" si="11"/>
        <v>0</v>
      </c>
      <c r="AW102"/>
    </row>
    <row r="103" spans="41:49" ht="14.4" x14ac:dyDescent="0.3">
      <c r="AO103" t="str">
        <f t="shared" si="9"/>
        <v/>
      </c>
      <c r="AP103" s="100">
        <f t="shared" si="12"/>
        <v>0</v>
      </c>
      <c r="AQ103" s="100"/>
      <c r="AR103" s="100">
        <f t="shared" si="10"/>
        <v>0</v>
      </c>
      <c r="AS103" s="100">
        <f t="shared" si="13"/>
        <v>0</v>
      </c>
      <c r="AT103">
        <f t="shared" si="14"/>
        <v>0</v>
      </c>
      <c r="AU103" s="101">
        <f t="shared" si="8"/>
        <v>0</v>
      </c>
      <c r="AV103">
        <f t="shared" si="11"/>
        <v>0</v>
      </c>
      <c r="AW103"/>
    </row>
    <row r="104" spans="41:49" ht="14.4" x14ac:dyDescent="0.3">
      <c r="AO104" t="str">
        <f t="shared" si="9"/>
        <v/>
      </c>
      <c r="AP104" s="100">
        <f t="shared" si="12"/>
        <v>0</v>
      </c>
      <c r="AQ104" s="100"/>
      <c r="AR104" s="100">
        <f t="shared" si="10"/>
        <v>0</v>
      </c>
      <c r="AS104" s="100">
        <f t="shared" si="13"/>
        <v>0</v>
      </c>
      <c r="AT104">
        <f t="shared" si="14"/>
        <v>0</v>
      </c>
      <c r="AU104" s="101">
        <f t="shared" si="8"/>
        <v>0</v>
      </c>
      <c r="AV104">
        <f t="shared" si="11"/>
        <v>0</v>
      </c>
      <c r="AW104"/>
    </row>
    <row r="105" spans="41:49" ht="14.4" x14ac:dyDescent="0.3">
      <c r="AO105" t="str">
        <f t="shared" si="9"/>
        <v/>
      </c>
      <c r="AP105" s="100">
        <f t="shared" si="12"/>
        <v>0</v>
      </c>
      <c r="AQ105" s="100"/>
      <c r="AR105" s="100">
        <f t="shared" si="10"/>
        <v>0</v>
      </c>
      <c r="AS105" s="100">
        <f t="shared" si="13"/>
        <v>0</v>
      </c>
      <c r="AT105">
        <f t="shared" si="14"/>
        <v>0</v>
      </c>
      <c r="AU105" s="101">
        <f t="shared" si="8"/>
        <v>0</v>
      </c>
      <c r="AV105">
        <f t="shared" si="11"/>
        <v>0</v>
      </c>
      <c r="AW105"/>
    </row>
    <row r="106" spans="41:49" ht="14.4" x14ac:dyDescent="0.3">
      <c r="AO106" t="str">
        <f t="shared" si="9"/>
        <v/>
      </c>
      <c r="AP106" s="100">
        <f t="shared" si="12"/>
        <v>0</v>
      </c>
      <c r="AQ106" s="100"/>
      <c r="AR106" s="100">
        <f t="shared" si="10"/>
        <v>0</v>
      </c>
      <c r="AS106" s="100">
        <f t="shared" si="13"/>
        <v>0</v>
      </c>
      <c r="AT106">
        <f t="shared" si="14"/>
        <v>0</v>
      </c>
      <c r="AU106" s="101">
        <f t="shared" si="8"/>
        <v>0</v>
      </c>
      <c r="AV106">
        <f t="shared" si="11"/>
        <v>0</v>
      </c>
      <c r="AW106"/>
    </row>
    <row r="107" spans="41:49" ht="14.4" x14ac:dyDescent="0.3">
      <c r="AO107" t="str">
        <f t="shared" si="9"/>
        <v/>
      </c>
      <c r="AP107" s="100">
        <f t="shared" si="12"/>
        <v>0</v>
      </c>
      <c r="AQ107" s="100"/>
      <c r="AR107" s="100">
        <f t="shared" si="10"/>
        <v>0</v>
      </c>
      <c r="AS107" s="100">
        <f t="shared" si="13"/>
        <v>0</v>
      </c>
      <c r="AT107">
        <f t="shared" si="14"/>
        <v>0</v>
      </c>
      <c r="AU107" s="101">
        <f t="shared" si="8"/>
        <v>0</v>
      </c>
      <c r="AV107">
        <f t="shared" si="11"/>
        <v>0</v>
      </c>
      <c r="AW107"/>
    </row>
    <row r="108" spans="41:49" ht="14.4" x14ac:dyDescent="0.3">
      <c r="AO108" t="str">
        <f t="shared" si="9"/>
        <v/>
      </c>
      <c r="AP108" s="100">
        <f t="shared" si="12"/>
        <v>0</v>
      </c>
      <c r="AQ108" s="100"/>
      <c r="AR108" s="100">
        <f t="shared" si="10"/>
        <v>0</v>
      </c>
      <c r="AS108" s="100">
        <f t="shared" si="13"/>
        <v>0</v>
      </c>
      <c r="AT108">
        <f t="shared" si="14"/>
        <v>0</v>
      </c>
      <c r="AU108" s="101">
        <f t="shared" si="8"/>
        <v>0</v>
      </c>
      <c r="AV108">
        <f t="shared" si="11"/>
        <v>0</v>
      </c>
      <c r="AW108"/>
    </row>
    <row r="109" spans="41:49" ht="14.4" x14ac:dyDescent="0.3">
      <c r="AO109" t="str">
        <f t="shared" si="9"/>
        <v/>
      </c>
      <c r="AP109" s="100">
        <f t="shared" si="12"/>
        <v>0</v>
      </c>
      <c r="AQ109" s="100"/>
      <c r="AR109" s="100">
        <f t="shared" si="10"/>
        <v>0</v>
      </c>
      <c r="AS109" s="100">
        <f t="shared" si="13"/>
        <v>0</v>
      </c>
      <c r="AT109">
        <f t="shared" si="14"/>
        <v>0</v>
      </c>
      <c r="AU109" s="101">
        <f t="shared" si="8"/>
        <v>0</v>
      </c>
      <c r="AV109">
        <f t="shared" si="11"/>
        <v>0</v>
      </c>
      <c r="AW109"/>
    </row>
    <row r="110" spans="41:49" ht="14.4" x14ac:dyDescent="0.3">
      <c r="AO110" t="str">
        <f t="shared" si="9"/>
        <v/>
      </c>
      <c r="AP110" s="100">
        <f t="shared" si="12"/>
        <v>0</v>
      </c>
      <c r="AQ110" s="100"/>
      <c r="AR110" s="100">
        <f t="shared" si="10"/>
        <v>0</v>
      </c>
      <c r="AS110" s="100">
        <f t="shared" si="13"/>
        <v>0</v>
      </c>
      <c r="AT110">
        <f t="shared" si="14"/>
        <v>0</v>
      </c>
      <c r="AU110" s="101">
        <f t="shared" si="8"/>
        <v>0</v>
      </c>
      <c r="AV110">
        <f t="shared" si="11"/>
        <v>0</v>
      </c>
      <c r="AW110"/>
    </row>
    <row r="111" spans="41:49" ht="14.4" x14ac:dyDescent="0.3">
      <c r="AO111" t="str">
        <f t="shared" si="9"/>
        <v/>
      </c>
      <c r="AP111" s="100">
        <f t="shared" si="12"/>
        <v>0</v>
      </c>
      <c r="AQ111" s="100"/>
      <c r="AR111" s="100">
        <f t="shared" si="10"/>
        <v>0</v>
      </c>
      <c r="AS111" s="100">
        <f t="shared" si="13"/>
        <v>0</v>
      </c>
      <c r="AT111">
        <f t="shared" si="14"/>
        <v>0</v>
      </c>
      <c r="AU111" s="101">
        <f t="shared" si="8"/>
        <v>0</v>
      </c>
      <c r="AV111">
        <f t="shared" si="11"/>
        <v>0</v>
      </c>
      <c r="AW111"/>
    </row>
    <row r="112" spans="41:49" ht="14.4" x14ac:dyDescent="0.3">
      <c r="AW112"/>
    </row>
    <row r="113" spans="49:49" ht="14.4" x14ac:dyDescent="0.3">
      <c r="AW113"/>
    </row>
    <row r="114" spans="49:49" ht="14.4" x14ac:dyDescent="0.3">
      <c r="AW114"/>
    </row>
    <row r="115" spans="49:49" ht="14.4" x14ac:dyDescent="0.3">
      <c r="AW115"/>
    </row>
    <row r="116" spans="49:49" ht="14.4" x14ac:dyDescent="0.3">
      <c r="AW116"/>
    </row>
  </sheetData>
  <mergeCells count="54">
    <mergeCell ref="P34:R34"/>
    <mergeCell ref="Q32:R32"/>
    <mergeCell ref="D33:F33"/>
    <mergeCell ref="H33:I33"/>
    <mergeCell ref="J33:K33"/>
    <mergeCell ref="L33:M33"/>
    <mergeCell ref="Q33:R33"/>
    <mergeCell ref="L32:M32"/>
    <mergeCell ref="F29:F30"/>
    <mergeCell ref="B32:B34"/>
    <mergeCell ref="D32:F32"/>
    <mergeCell ref="H32:I32"/>
    <mergeCell ref="J32:K32"/>
    <mergeCell ref="H34:N34"/>
    <mergeCell ref="N18:N27"/>
    <mergeCell ref="O18:P19"/>
    <mergeCell ref="R18:T18"/>
    <mergeCell ref="F21:F23"/>
    <mergeCell ref="B23:E26"/>
    <mergeCell ref="O26:S26"/>
    <mergeCell ref="O27:S27"/>
    <mergeCell ref="B14:B18"/>
    <mergeCell ref="C14:C17"/>
    <mergeCell ref="D14:D17"/>
    <mergeCell ref="N15:N16"/>
    <mergeCell ref="Q15:R15"/>
    <mergeCell ref="S15:T15"/>
    <mergeCell ref="F16:F17"/>
    <mergeCell ref="G16:G17"/>
    <mergeCell ref="Q16:R16"/>
    <mergeCell ref="S16:T16"/>
    <mergeCell ref="F14:F15"/>
    <mergeCell ref="G14:G15"/>
    <mergeCell ref="S11:T11"/>
    <mergeCell ref="Q12:R12"/>
    <mergeCell ref="S12:T12"/>
    <mergeCell ref="Q13:R13"/>
    <mergeCell ref="S13:T13"/>
    <mergeCell ref="C6:D6"/>
    <mergeCell ref="B7:B11"/>
    <mergeCell ref="N7:N9"/>
    <mergeCell ref="Q7:R7"/>
    <mergeCell ref="Q8:R8"/>
    <mergeCell ref="C9:D9"/>
    <mergeCell ref="Q9:R9"/>
    <mergeCell ref="N11:N13"/>
    <mergeCell ref="Q11:R11"/>
    <mergeCell ref="O2:T3"/>
    <mergeCell ref="D4:G5"/>
    <mergeCell ref="N4:N5"/>
    <mergeCell ref="Q4:R4"/>
    <mergeCell ref="S4:T4"/>
    <mergeCell ref="Q5:R5"/>
    <mergeCell ref="S5:T5"/>
  </mergeCells>
  <hyperlinks>
    <hyperlink ref="O34" r:id="rId1" location="Expensestodate"/>
    <hyperlink ref="H34" r:id="rId2" location="Grantstructure"/>
  </hyperlinks>
  <pageMargins left="0.7" right="0.7" top="0.75" bottom="0.75" header="0.3" footer="0.3"/>
  <pageSetup orientation="portrait"/>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Model - input values here</vt:lpstr>
      <vt:lpstr>Parameters</vt:lpstr>
      <vt:lpstr>Sources referenced</vt:lpstr>
      <vt:lpstr>Elie (generous to deworming)</vt:lpstr>
      <vt:lpstr>Elie (generous to cash)</vt:lpstr>
      <vt:lpstr>Alexander</vt:lpstr>
      <vt:lpstr>Sean</vt:lpstr>
      <vt:lpstr>Natalie</vt:lpstr>
      <vt:lpstr>Tim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Sean Conley</cp:lastModifiedBy>
  <dcterms:created xsi:type="dcterms:W3CDTF">2013-11-14T21:39:31Z</dcterms:created>
  <dcterms:modified xsi:type="dcterms:W3CDTF">2013-11-27T20:04:52Z</dcterms:modified>
</cp:coreProperties>
</file>