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60" windowWidth="24240" windowHeight="13575"/>
  </bookViews>
  <sheets>
    <sheet name="Reduced Scenario 2018-2021" sheetId="2" r:id="rId1"/>
    <sheet name="Ideal Scenario 2018-2021" sheetId="1" r:id="rId2"/>
    <sheet name="Expansion_Scenario 2018-2021" sheetId="4" r:id="rId3"/>
  </sheets>
  <externalReferences>
    <externalReference r:id="rId4"/>
    <externalReference r:id="rId5"/>
    <externalReference r:id="rId6"/>
    <externalReference r:id="rId7"/>
  </externalReferences>
  <definedNames>
    <definedName name="_22_0__123Grap" localSheetId="2" hidden="1">#REF!</definedName>
    <definedName name="_22_0__123Grap" localSheetId="1" hidden="1">#REF!</definedName>
    <definedName name="_22_0__123Grap" localSheetId="0" hidden="1">#REF!</definedName>
    <definedName name="_22_0__123Grap" hidden="1">#REF!</definedName>
    <definedName name="_xlnm._FilterDatabase" localSheetId="2" hidden="1">'Expansion_Scenario 2018-2021'!$A$8:$L$8</definedName>
    <definedName name="_xlnm._FilterDatabase" localSheetId="1" hidden="1">'Ideal Scenario 2018-2021'!$A$8:$L$8</definedName>
    <definedName name="_xlnm._FilterDatabase" localSheetId="0" hidden="1">'Reduced Scenario 2018-2021'!$A$9:$I$9</definedName>
    <definedName name="_Key1" localSheetId="2" hidden="1">#REF!</definedName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Order2" hidden="1">255</definedName>
    <definedName name="_Sort" localSheetId="2" hidden="1">#REF!</definedName>
    <definedName name="_Sort" localSheetId="1" hidden="1">#REF!</definedName>
    <definedName name="_Sort" localSheetId="0" hidden="1">#REF!</definedName>
    <definedName name="_Sort" hidden="1">#REF!</definedName>
    <definedName name="ALBCOST" localSheetId="2">#REF!</definedName>
    <definedName name="ALBCOST" localSheetId="1">#REF!</definedName>
    <definedName name="ALBCOST" localSheetId="0">#REF!</definedName>
    <definedName name="ALBCOST">#REF!</definedName>
    <definedName name="_xlnm.Criteria" localSheetId="2">#REF!</definedName>
    <definedName name="_xlnm.Criteria" localSheetId="1">#REF!</definedName>
    <definedName name="_xlnm.Criteria" localSheetId="0">#REF!</definedName>
    <definedName name="_xlnm.Criteria">#REF!</definedName>
    <definedName name="_xlnm.Database" localSheetId="2">#REF!</definedName>
    <definedName name="_xlnm.Database" localSheetId="1">#REF!</definedName>
    <definedName name="_xlnm.Database" localSheetId="0">#REF!</definedName>
    <definedName name="_xlnm.Database">#REF!</definedName>
    <definedName name="ew" localSheetId="2" hidden="1">#REF!</definedName>
    <definedName name="ew" localSheetId="1" hidden="1">#REF!</definedName>
    <definedName name="ew" localSheetId="0" hidden="1">#REF!</definedName>
    <definedName name="ew" hidden="1">#REF!</definedName>
    <definedName name="_xlnm.Extract" localSheetId="2">#REF!</definedName>
    <definedName name="_xlnm.Extract" localSheetId="1">#REF!</definedName>
    <definedName name="_xlnm.Extract" localSheetId="0">#REF!</definedName>
    <definedName name="_xlnm.Extract">#REF!</definedName>
    <definedName name="hours_m">166.67</definedName>
    <definedName name="hours_y">1833</definedName>
    <definedName name="ITE_Off">[1]Pricing!$C$10</definedName>
    <definedName name="ITE_OffOther">[1]Pricing!$C$11</definedName>
    <definedName name="ITE_on">[1]Pricing!$C$5</definedName>
    <definedName name="ITE_OnOther">[1]Pricing!$C$6</definedName>
    <definedName name="Merck2012">[2]PZQ!$J$86</definedName>
    <definedName name="sorts" localSheetId="2" hidden="1">#REF!</definedName>
    <definedName name="sorts" localSheetId="1" hidden="1">#REF!</definedName>
    <definedName name="sorts" localSheetId="0" hidden="1">#REF!</definedName>
    <definedName name="sorts" hidden="1">#REF!</definedName>
    <definedName name="UKInf" localSheetId="2">#REF!</definedName>
    <definedName name="UKInf" localSheetId="1">#REF!</definedName>
    <definedName name="UKInf" localSheetId="0">#REF!</definedName>
    <definedName name="UKInf">#REF!</definedName>
    <definedName name="UKInf2">#REF!</definedName>
    <definedName name="wrn.All._.Grant._.Forms." localSheetId="0" hidden="1">{"Form DD",#N/A,FALSE,"DD";"EE",#N/A,FALSE,"EE";"Indirects",#N/A,FALSE,"DD"}</definedName>
    <definedName name="wrn.All._.Grant._.Forms." hidden="1">{"Form DD",#N/A,FALSE,"DD";"EE",#N/A,FALSE,"EE";"Indirects",#N/A,FALSE,"DD"}</definedName>
    <definedName name="wrn.Summary._.1._.Year." localSheetId="0" hidden="1">{"One Year",#N/A,FALSE,"Summary"}</definedName>
    <definedName name="wrn.Summary._.1._.Year." hidden="1">{"One Year",#N/A,FALSE,"Summary"}</definedName>
    <definedName name="xxx">#REF!</definedName>
    <definedName name="Year">[3]MDT!$K$2012</definedName>
    <definedName name="YearALB" localSheetId="2">#REF!</definedName>
    <definedName name="YearALB" localSheetId="1">#REF!</definedName>
    <definedName name="YearALB" localSheetId="0">#REF!</definedName>
    <definedName name="YearALB">#REF!</definedName>
    <definedName name="YearPZQ" localSheetId="2">#REF!</definedName>
    <definedName name="YearPZQ" localSheetId="1">#REF!</definedName>
    <definedName name="YearPZQ" localSheetId="0">#REF!</definedName>
    <definedName name="YearPZQ">#REF!</definedName>
    <definedName name="YearTCZ" localSheetId="2">#REF!</definedName>
    <definedName name="YearTCZ" localSheetId="1">#REF!</definedName>
    <definedName name="YearTCZ" localSheetId="0">#REF!</definedName>
    <definedName name="YearTCZ">#REF!</definedName>
    <definedName name="YearTCZRDD" localSheetId="2">#REF!</definedName>
    <definedName name="YearTCZRDD" localSheetId="1">#REF!</definedName>
    <definedName name="YearTCZRDD" localSheetId="0">#REF!</definedName>
    <definedName name="YearTCZRDD">#REF!</definedName>
  </definedName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D37" i="4"/>
  <c r="C37" i="4"/>
  <c r="B37" i="4"/>
  <c r="F36" i="4"/>
  <c r="E36" i="4"/>
  <c r="G36" i="4"/>
  <c r="D36" i="4"/>
  <c r="F35" i="4"/>
  <c r="E35" i="4"/>
  <c r="G35" i="4"/>
  <c r="D35" i="4"/>
  <c r="F34" i="4"/>
  <c r="E34" i="4"/>
  <c r="G34" i="4"/>
  <c r="D34" i="4"/>
  <c r="F33" i="4"/>
  <c r="F37" i="4"/>
  <c r="E33" i="4"/>
  <c r="E37" i="4"/>
  <c r="G37" i="4"/>
  <c r="D33" i="4"/>
  <c r="M24" i="4"/>
  <c r="N24" i="4"/>
  <c r="L24" i="4"/>
  <c r="O24" i="4"/>
  <c r="I24" i="4"/>
  <c r="J24" i="4"/>
  <c r="H24" i="4"/>
  <c r="E24" i="4"/>
  <c r="F24" i="4"/>
  <c r="D24" i="4"/>
  <c r="G24" i="4"/>
  <c r="C24" i="4"/>
  <c r="B24" i="4"/>
  <c r="M23" i="4"/>
  <c r="N23" i="4"/>
  <c r="L23" i="4"/>
  <c r="O23" i="4"/>
  <c r="I23" i="4"/>
  <c r="J23" i="4"/>
  <c r="H23" i="4"/>
  <c r="E23" i="4"/>
  <c r="F23" i="4"/>
  <c r="D23" i="4"/>
  <c r="G23" i="4"/>
  <c r="C23" i="4"/>
  <c r="B23" i="4"/>
  <c r="C22" i="4"/>
  <c r="M22" i="4"/>
  <c r="N22" i="4"/>
  <c r="B22" i="4"/>
  <c r="C21" i="4"/>
  <c r="L21" i="4"/>
  <c r="B21" i="4"/>
  <c r="M20" i="4"/>
  <c r="N20" i="4"/>
  <c r="L20" i="4"/>
  <c r="O20" i="4"/>
  <c r="I20" i="4"/>
  <c r="J20" i="4"/>
  <c r="H20" i="4"/>
  <c r="E20" i="4"/>
  <c r="F20" i="4"/>
  <c r="D20" i="4"/>
  <c r="G20" i="4"/>
  <c r="C19" i="4"/>
  <c r="L19" i="4"/>
  <c r="B19" i="4"/>
  <c r="M18" i="4"/>
  <c r="N18" i="4"/>
  <c r="L18" i="4"/>
  <c r="O18" i="4"/>
  <c r="I18" i="4"/>
  <c r="J18" i="4"/>
  <c r="H18" i="4"/>
  <c r="E18" i="4"/>
  <c r="F18" i="4"/>
  <c r="D18" i="4"/>
  <c r="G18" i="4"/>
  <c r="C18" i="4"/>
  <c r="B18" i="4"/>
  <c r="M17" i="4"/>
  <c r="N17" i="4"/>
  <c r="L17" i="4"/>
  <c r="O17" i="4"/>
  <c r="I17" i="4"/>
  <c r="J17" i="4"/>
  <c r="H17" i="4"/>
  <c r="E17" i="4"/>
  <c r="F17" i="4"/>
  <c r="D17" i="4"/>
  <c r="G17" i="4"/>
  <c r="C17" i="4"/>
  <c r="B17" i="4"/>
  <c r="C16" i="4"/>
  <c r="M16" i="4"/>
  <c r="N16" i="4"/>
  <c r="B16" i="4"/>
  <c r="C15" i="4"/>
  <c r="L15" i="4"/>
  <c r="B15" i="4"/>
  <c r="M14" i="4"/>
  <c r="N14" i="4"/>
  <c r="I14" i="4"/>
  <c r="J14" i="4"/>
  <c r="H14" i="4"/>
  <c r="K14" i="4"/>
  <c r="E14" i="4"/>
  <c r="F14" i="4"/>
  <c r="D14" i="4"/>
  <c r="G14" i="4"/>
  <c r="C14" i="4"/>
  <c r="B14" i="4"/>
  <c r="M13" i="4"/>
  <c r="N13" i="4"/>
  <c r="L13" i="4"/>
  <c r="I13" i="4"/>
  <c r="J13" i="4"/>
  <c r="H13" i="4"/>
  <c r="K13" i="4"/>
  <c r="E13" i="4"/>
  <c r="F13" i="4"/>
  <c r="D13" i="4"/>
  <c r="C13" i="4"/>
  <c r="B13" i="4"/>
  <c r="C12" i="4"/>
  <c r="B12" i="4"/>
  <c r="C11" i="4"/>
  <c r="L11" i="4"/>
  <c r="B11" i="4"/>
  <c r="M10" i="4"/>
  <c r="N10" i="4"/>
  <c r="L10" i="4"/>
  <c r="O10" i="4"/>
  <c r="I10" i="4"/>
  <c r="J10" i="4"/>
  <c r="H10" i="4"/>
  <c r="E10" i="4"/>
  <c r="F10" i="4"/>
  <c r="D10" i="4"/>
  <c r="C10" i="4"/>
  <c r="B10" i="4"/>
  <c r="L13" i="1"/>
  <c r="H13" i="1"/>
  <c r="H23" i="2"/>
  <c r="H20" i="2"/>
  <c r="H15" i="2"/>
  <c r="H12" i="2"/>
  <c r="F20" i="2"/>
  <c r="F19" i="2"/>
  <c r="F17" i="2"/>
  <c r="F18" i="2"/>
  <c r="F16" i="2"/>
  <c r="F15" i="2"/>
  <c r="G33" i="4"/>
  <c r="O19" i="4"/>
  <c r="M12" i="4"/>
  <c r="N12" i="4"/>
  <c r="I12" i="4"/>
  <c r="J12" i="4"/>
  <c r="E12" i="4"/>
  <c r="F12" i="4"/>
  <c r="H12" i="4"/>
  <c r="K12" i="4"/>
  <c r="L12" i="4"/>
  <c r="D12" i="4"/>
  <c r="G12" i="4"/>
  <c r="K10" i="4"/>
  <c r="B25" i="4"/>
  <c r="G13" i="4"/>
  <c r="O13" i="4"/>
  <c r="K17" i="4"/>
  <c r="Q17" i="4"/>
  <c r="K18" i="4"/>
  <c r="K20" i="4"/>
  <c r="Q20" i="4"/>
  <c r="K23" i="4"/>
  <c r="Q23" i="4"/>
  <c r="K24" i="4"/>
  <c r="O21" i="4"/>
  <c r="Q18" i="4"/>
  <c r="Q24" i="4"/>
  <c r="L16" i="4"/>
  <c r="O16" i="4"/>
  <c r="L22" i="4"/>
  <c r="O22" i="4"/>
  <c r="E11" i="4"/>
  <c r="F11" i="4"/>
  <c r="I11" i="4"/>
  <c r="J11" i="4"/>
  <c r="J25" i="4"/>
  <c r="M11" i="4"/>
  <c r="N11" i="4"/>
  <c r="N25" i="4"/>
  <c r="L14" i="4"/>
  <c r="O14" i="4"/>
  <c r="Q14" i="4"/>
  <c r="E15" i="4"/>
  <c r="F15" i="4"/>
  <c r="I15" i="4"/>
  <c r="J15" i="4"/>
  <c r="M15" i="4"/>
  <c r="N15" i="4"/>
  <c r="O15" i="4"/>
  <c r="E19" i="4"/>
  <c r="F19" i="4"/>
  <c r="I19" i="4"/>
  <c r="J19" i="4"/>
  <c r="M19" i="4"/>
  <c r="N19" i="4"/>
  <c r="E21" i="4"/>
  <c r="F21" i="4"/>
  <c r="I21" i="4"/>
  <c r="J21" i="4"/>
  <c r="M21" i="4"/>
  <c r="N21" i="4"/>
  <c r="D16" i="4"/>
  <c r="H16" i="4"/>
  <c r="K16" i="4"/>
  <c r="D22" i="4"/>
  <c r="G22" i="4"/>
  <c r="H22" i="4"/>
  <c r="C25" i="4"/>
  <c r="G10" i="4"/>
  <c r="Q10" i="4"/>
  <c r="D11" i="4"/>
  <c r="D15" i="4"/>
  <c r="G15" i="4"/>
  <c r="H15" i="4"/>
  <c r="K15" i="4"/>
  <c r="E16" i="4"/>
  <c r="F16" i="4"/>
  <c r="F25" i="4"/>
  <c r="I16" i="4"/>
  <c r="J16" i="4"/>
  <c r="D19" i="4"/>
  <c r="H19" i="4"/>
  <c r="K19" i="4"/>
  <c r="D21" i="4"/>
  <c r="G21" i="4"/>
  <c r="H21" i="4"/>
  <c r="E22" i="4"/>
  <c r="F22" i="4"/>
  <c r="I22" i="4"/>
  <c r="J22" i="4"/>
  <c r="D22" i="1"/>
  <c r="D13" i="1"/>
  <c r="O12" i="4"/>
  <c r="Q13" i="4"/>
  <c r="G19" i="4"/>
  <c r="Q19" i="4"/>
  <c r="Q15" i="4"/>
  <c r="G16" i="4"/>
  <c r="Q16" i="4"/>
  <c r="O11" i="4"/>
  <c r="Q21" i="4"/>
  <c r="L25" i="4"/>
  <c r="O25" i="4"/>
  <c r="K21" i="4"/>
  <c r="H11" i="4"/>
  <c r="G11" i="4"/>
  <c r="K22" i="4"/>
  <c r="Q22" i="4"/>
  <c r="D25" i="4"/>
  <c r="G25" i="4"/>
  <c r="Q12" i="4"/>
  <c r="Q24" i="1"/>
  <c r="Q11" i="1"/>
  <c r="Q12" i="1"/>
  <c r="Q14" i="1"/>
  <c r="Q15" i="1"/>
  <c r="Q16" i="1"/>
  <c r="Q17" i="1"/>
  <c r="Q18" i="1"/>
  <c r="Q19" i="1"/>
  <c r="Q20" i="1"/>
  <c r="Q21" i="1"/>
  <c r="Q23" i="1"/>
  <c r="Q10" i="1"/>
  <c r="Q11" i="4"/>
  <c r="K11" i="4"/>
  <c r="H25" i="4"/>
  <c r="K25" i="4"/>
  <c r="C25" i="2"/>
  <c r="B25" i="2"/>
  <c r="H25" i="2"/>
  <c r="I25" i="2"/>
  <c r="C24" i="2"/>
  <c r="B24" i="2"/>
  <c r="D24" i="2"/>
  <c r="C23" i="2"/>
  <c r="B23" i="2"/>
  <c r="D23" i="2"/>
  <c r="C22" i="2"/>
  <c r="B22" i="2"/>
  <c r="H22" i="2"/>
  <c r="I22" i="2"/>
  <c r="H21" i="2"/>
  <c r="I21" i="2"/>
  <c r="F21" i="2"/>
  <c r="G21" i="2"/>
  <c r="D21" i="2"/>
  <c r="E21" i="2"/>
  <c r="C20" i="2"/>
  <c r="B20" i="2"/>
  <c r="D20" i="2"/>
  <c r="C19" i="2"/>
  <c r="B19" i="2"/>
  <c r="D19" i="2"/>
  <c r="C18" i="2"/>
  <c r="B18" i="2"/>
  <c r="G18" i="2"/>
  <c r="C17" i="2"/>
  <c r="B17" i="2"/>
  <c r="D17" i="2"/>
  <c r="C16" i="2"/>
  <c r="B16" i="2"/>
  <c r="G16" i="2"/>
  <c r="C15" i="2"/>
  <c r="B15" i="2"/>
  <c r="D15" i="2"/>
  <c r="C14" i="2"/>
  <c r="B14" i="2"/>
  <c r="F14" i="2"/>
  <c r="G14" i="2"/>
  <c r="C13" i="2"/>
  <c r="B13" i="2"/>
  <c r="F13" i="2"/>
  <c r="G13" i="2"/>
  <c r="C12" i="2"/>
  <c r="B12" i="2"/>
  <c r="I12" i="2"/>
  <c r="C11" i="2"/>
  <c r="B11" i="2"/>
  <c r="D14" i="2"/>
  <c r="E14" i="2"/>
  <c r="H14" i="2"/>
  <c r="I14" i="2"/>
  <c r="D18" i="2"/>
  <c r="E18" i="2"/>
  <c r="H18" i="2"/>
  <c r="I18" i="2"/>
  <c r="D16" i="2"/>
  <c r="E16" i="2"/>
  <c r="H16" i="2"/>
  <c r="I16" i="2"/>
  <c r="E23" i="2"/>
  <c r="I23" i="2"/>
  <c r="F23" i="2"/>
  <c r="G23" i="2"/>
  <c r="E17" i="2"/>
  <c r="H17" i="2"/>
  <c r="I17" i="2"/>
  <c r="G17" i="2"/>
  <c r="G19" i="2"/>
  <c r="H19" i="2"/>
  <c r="I19" i="2"/>
  <c r="E19" i="2"/>
  <c r="E24" i="2"/>
  <c r="H24" i="2"/>
  <c r="I24" i="2"/>
  <c r="F24" i="2"/>
  <c r="G24" i="2"/>
  <c r="E15" i="2"/>
  <c r="I15" i="2"/>
  <c r="G15" i="2"/>
  <c r="D11" i="2"/>
  <c r="E11" i="2"/>
  <c r="H11" i="2"/>
  <c r="I11" i="2"/>
  <c r="D13" i="2"/>
  <c r="E13" i="2"/>
  <c r="H13" i="2"/>
  <c r="I13" i="2"/>
  <c r="D12" i="2"/>
  <c r="E12" i="2"/>
  <c r="F12" i="2"/>
  <c r="G12" i="2"/>
  <c r="I20" i="2"/>
  <c r="G20" i="2"/>
  <c r="E20" i="2"/>
  <c r="C26" i="2"/>
  <c r="G11" i="2"/>
  <c r="D22" i="2"/>
  <c r="E22" i="2"/>
  <c r="D25" i="2"/>
  <c r="E25" i="2"/>
  <c r="B26" i="2"/>
  <c r="F22" i="2"/>
  <c r="G22" i="2"/>
  <c r="F25" i="2"/>
  <c r="G25" i="2"/>
  <c r="E26" i="2"/>
  <c r="I26" i="2"/>
  <c r="G26" i="2"/>
  <c r="D26" i="2"/>
  <c r="F26" i="2"/>
  <c r="H26" i="2"/>
  <c r="C24" i="1"/>
  <c r="D24" i="1"/>
  <c r="B24" i="1"/>
  <c r="C23" i="1"/>
  <c r="B23" i="1"/>
  <c r="C22" i="1"/>
  <c r="B22" i="1"/>
  <c r="M21" i="1"/>
  <c r="N21" i="1"/>
  <c r="C21" i="1"/>
  <c r="L21" i="1"/>
  <c r="B21" i="1"/>
  <c r="H20" i="1"/>
  <c r="C19" i="1"/>
  <c r="B19" i="1"/>
  <c r="C18" i="1"/>
  <c r="B18" i="1"/>
  <c r="C17" i="1"/>
  <c r="L17" i="1"/>
  <c r="B17" i="1"/>
  <c r="C16" i="1"/>
  <c r="B16" i="1"/>
  <c r="C15" i="1"/>
  <c r="H15" i="1"/>
  <c r="B15" i="1"/>
  <c r="C14" i="1"/>
  <c r="H14" i="1"/>
  <c r="B14" i="1"/>
  <c r="C13" i="1"/>
  <c r="B13" i="1"/>
  <c r="C12" i="1"/>
  <c r="H12" i="1"/>
  <c r="B12" i="1"/>
  <c r="C11" i="1"/>
  <c r="B11" i="1"/>
  <c r="C10" i="1"/>
  <c r="H10" i="1"/>
  <c r="B10" i="1"/>
  <c r="M22" i="1"/>
  <c r="N22" i="1"/>
  <c r="D14" i="1"/>
  <c r="I14" i="1"/>
  <c r="J14" i="1"/>
  <c r="M10" i="1"/>
  <c r="N10" i="1"/>
  <c r="M14" i="1"/>
  <c r="N14" i="1"/>
  <c r="I18" i="1"/>
  <c r="J18" i="1"/>
  <c r="E21" i="1"/>
  <c r="F21" i="1"/>
  <c r="H21" i="1"/>
  <c r="I23" i="1"/>
  <c r="J23" i="1"/>
  <c r="M13" i="1"/>
  <c r="N13" i="1"/>
  <c r="O13" i="1"/>
  <c r="L18" i="1"/>
  <c r="E17" i="1"/>
  <c r="F17" i="1"/>
  <c r="C25" i="1"/>
  <c r="D11" i="1"/>
  <c r="D18" i="1"/>
  <c r="H18" i="1"/>
  <c r="K18" i="1"/>
  <c r="I22" i="1"/>
  <c r="J22" i="1"/>
  <c r="I11" i="1"/>
  <c r="J11" i="1"/>
  <c r="H16" i="1"/>
  <c r="D16" i="1"/>
  <c r="L22" i="1"/>
  <c r="O22" i="1"/>
  <c r="D10" i="1"/>
  <c r="I10" i="1"/>
  <c r="J10" i="1"/>
  <c r="K10" i="1"/>
  <c r="H19" i="1"/>
  <c r="D19" i="1"/>
  <c r="L10" i="1"/>
  <c r="E13" i="1"/>
  <c r="F13" i="1"/>
  <c r="G13" i="1"/>
  <c r="M17" i="1"/>
  <c r="N17" i="1"/>
  <c r="O17" i="1"/>
  <c r="I19" i="1"/>
  <c r="J19" i="1"/>
  <c r="L14" i="1"/>
  <c r="O14" i="1"/>
  <c r="H23" i="1"/>
  <c r="D23" i="1"/>
  <c r="H17" i="1"/>
  <c r="I15" i="1"/>
  <c r="J15" i="1"/>
  <c r="K15" i="1"/>
  <c r="M18" i="1"/>
  <c r="N18" i="1"/>
  <c r="O18" i="1"/>
  <c r="H22" i="1"/>
  <c r="O21" i="1"/>
  <c r="L12" i="1"/>
  <c r="O12" i="1"/>
  <c r="L24" i="1"/>
  <c r="M16" i="1"/>
  <c r="N16" i="1"/>
  <c r="E24" i="1"/>
  <c r="F24" i="1"/>
  <c r="G24" i="1"/>
  <c r="L11" i="1"/>
  <c r="D15" i="1"/>
  <c r="L15" i="1"/>
  <c r="L19" i="1"/>
  <c r="L23" i="1"/>
  <c r="E11" i="1"/>
  <c r="F11" i="1"/>
  <c r="M11" i="1"/>
  <c r="N11" i="1"/>
  <c r="I13" i="1"/>
  <c r="J13" i="1"/>
  <c r="K13" i="1"/>
  <c r="K14" i="1"/>
  <c r="E15" i="1"/>
  <c r="F15" i="1"/>
  <c r="M15" i="1"/>
  <c r="N15" i="1"/>
  <c r="I17" i="1"/>
  <c r="J17" i="1"/>
  <c r="E19" i="1"/>
  <c r="F19" i="1"/>
  <c r="M19" i="1"/>
  <c r="N19" i="1"/>
  <c r="I21" i="1"/>
  <c r="J21" i="1"/>
  <c r="E23" i="1"/>
  <c r="F23" i="1"/>
  <c r="M23" i="1"/>
  <c r="N23" i="1"/>
  <c r="L16" i="1"/>
  <c r="L20" i="1"/>
  <c r="E16" i="1"/>
  <c r="F16" i="1"/>
  <c r="E20" i="1"/>
  <c r="F20" i="1"/>
  <c r="M24" i="1"/>
  <c r="N24" i="1"/>
  <c r="H24" i="1"/>
  <c r="B25" i="1"/>
  <c r="E10" i="1"/>
  <c r="F10" i="1"/>
  <c r="I12" i="1"/>
  <c r="J12" i="1"/>
  <c r="K12" i="1"/>
  <c r="E14" i="1"/>
  <c r="F14" i="1"/>
  <c r="G14" i="1"/>
  <c r="I16" i="1"/>
  <c r="J16" i="1"/>
  <c r="E18" i="1"/>
  <c r="F18" i="1"/>
  <c r="I20" i="1"/>
  <c r="J20" i="1"/>
  <c r="K20" i="1"/>
  <c r="E22" i="1"/>
  <c r="F22" i="1"/>
  <c r="G22" i="1"/>
  <c r="Q22" i="1"/>
  <c r="I24" i="1"/>
  <c r="J24" i="1"/>
  <c r="D12" i="1"/>
  <c r="D20" i="1"/>
  <c r="E12" i="1"/>
  <c r="F12" i="1"/>
  <c r="M12" i="1"/>
  <c r="N12" i="1"/>
  <c r="M20" i="1"/>
  <c r="N20" i="1"/>
  <c r="D17" i="1"/>
  <c r="D21" i="1"/>
  <c r="Q13" i="1"/>
  <c r="G12" i="1"/>
  <c r="G16" i="1"/>
  <c r="G21" i="1"/>
  <c r="K21" i="1"/>
  <c r="O10" i="1"/>
  <c r="O19" i="1"/>
  <c r="K19" i="1"/>
  <c r="K23" i="1"/>
  <c r="G17" i="1"/>
  <c r="K16" i="1"/>
  <c r="K17" i="1"/>
  <c r="G19" i="1"/>
  <c r="O24" i="1"/>
  <c r="O16" i="1"/>
  <c r="K22" i="1"/>
  <c r="K24" i="1"/>
  <c r="G18" i="1"/>
  <c r="G20" i="1"/>
  <c r="N25" i="1"/>
  <c r="O20" i="1"/>
  <c r="O15" i="1"/>
  <c r="G15" i="1"/>
  <c r="O11" i="1"/>
  <c r="J25" i="1"/>
  <c r="H11" i="1"/>
  <c r="G11" i="1"/>
  <c r="O23" i="1"/>
  <c r="L25" i="1"/>
  <c r="G23" i="1"/>
  <c r="G10" i="1"/>
  <c r="F25" i="1"/>
  <c r="D25" i="1"/>
  <c r="O25" i="1"/>
  <c r="K11" i="1"/>
  <c r="H25" i="1"/>
  <c r="K25" i="1"/>
  <c r="G25" i="1"/>
</calcChain>
</file>

<file path=xl/comments1.xml><?xml version="1.0" encoding="utf-8"?>
<comments xmlns="http://schemas.openxmlformats.org/spreadsheetml/2006/main">
  <authors>
    <author>Author</author>
  </authors>
  <commentList>
    <comment ref="C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2015 data from WHO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2015 data from WHO</t>
        </r>
      </text>
    </comment>
    <comment ref="C3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2015 data from WHO</t>
        </r>
      </text>
    </comment>
  </commentList>
</comments>
</file>

<file path=xl/sharedStrings.xml><?xml version="1.0" encoding="utf-8"?>
<sst xmlns="http://schemas.openxmlformats.org/spreadsheetml/2006/main" count="140" uniqueCount="43">
  <si>
    <r>
      <t>Control of morbidity</t>
    </r>
    <r>
      <rPr>
        <sz val="11"/>
        <color rgb="FF000000"/>
        <rFont val="Calibri"/>
        <family val="2"/>
      </rPr>
      <t xml:space="preserve"> </t>
    </r>
  </si>
  <si>
    <t>African Countries Cost for Schisto Treatment in GBP</t>
  </si>
  <si>
    <t xml:space="preserve">Reassessment after 5 rounds of treatment </t>
  </si>
  <si>
    <t>Country</t>
  </si>
  <si>
    <t># SAC requiring treatment</t>
  </si>
  <si>
    <t># of people at risk</t>
  </si>
  <si>
    <t>2018/19</t>
  </si>
  <si>
    <t>2019/20</t>
  </si>
  <si>
    <t>2020/21</t>
  </si>
  <si>
    <r>
      <t>Elimination as a PHP</t>
    </r>
    <r>
      <rPr>
        <sz val="11"/>
        <color rgb="FF000000"/>
        <rFont val="Calibri"/>
        <family val="2"/>
      </rPr>
      <t xml:space="preserve"> </t>
    </r>
  </si>
  <si>
    <t>DELIVERY Cost</t>
  </si>
  <si>
    <t>Additional PZQ required</t>
  </si>
  <si>
    <t>PZQ Cost</t>
  </si>
  <si>
    <t>TOTAL COST</t>
  </si>
  <si>
    <t>Burundi</t>
  </si>
  <si>
    <t>Côte d'Ivoire</t>
  </si>
  <si>
    <t>Democratic Republic of the Congo</t>
  </si>
  <si>
    <t>Ethiopia</t>
  </si>
  <si>
    <t>Liberia</t>
  </si>
  <si>
    <t>Madagascar</t>
  </si>
  <si>
    <t>Malawi</t>
  </si>
  <si>
    <t>Mauritania</t>
  </si>
  <si>
    <t>Mozambique</t>
  </si>
  <si>
    <t>Niger</t>
  </si>
  <si>
    <t>Nigeria</t>
  </si>
  <si>
    <t>Sudan</t>
  </si>
  <si>
    <t>Uganda</t>
  </si>
  <si>
    <t>United Republic of Tanzania</t>
  </si>
  <si>
    <t>Zambia</t>
  </si>
  <si>
    <t>TOTAL</t>
  </si>
  <si>
    <t>Total with inflation 3% year on year</t>
  </si>
  <si>
    <t xml:space="preserve">Current SCI-Supported Countries only </t>
  </si>
  <si>
    <t>Delivery Cost</t>
  </si>
  <si>
    <t>New Programme Countries</t>
  </si>
  <si>
    <t>TOTAL Cost</t>
  </si>
  <si>
    <t>Chad</t>
  </si>
  <si>
    <t>Eritrea</t>
  </si>
  <si>
    <t>Gabon</t>
  </si>
  <si>
    <t>Swaziland</t>
  </si>
  <si>
    <t>IDEAL SCENARIO - Morbidity Control and Elimination in At Risk Population : CURRENT COUNTRIES ONLY</t>
  </si>
  <si>
    <t>Total</t>
  </si>
  <si>
    <t>WHO At Risk Data 2015</t>
  </si>
  <si>
    <t xml:space="preserve">REDUCED SCENARIO - SAC Morbidity Control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</si>
</sst>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"/>
    <numFmt numFmtId="165" formatCode="#,##0.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4B084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3" fontId="0" fillId="0" borderId="0" xfId="0" applyNumberFormat="1"/>
    <xf numFmtId="0" fontId="2" fillId="2" borderId="1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/>
    <xf numFmtId="0" fontId="2" fillId="3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3" fontId="1" fillId="0" borderId="12" xfId="0" applyNumberFormat="1" applyFont="1" applyBorder="1" applyAlignment="1">
      <alignment horizontal="center" wrapText="1"/>
    </xf>
    <xf numFmtId="3" fontId="1" fillId="0" borderId="13" xfId="0" applyNumberFormat="1" applyFont="1" applyBorder="1" applyAlignment="1">
      <alignment horizontal="center" wrapText="1"/>
    </xf>
    <xf numFmtId="3" fontId="1" fillId="0" borderId="14" xfId="0" applyNumberFormat="1" applyFont="1" applyBorder="1" applyAlignment="1">
      <alignment horizontal="center" wrapText="1"/>
    </xf>
    <xf numFmtId="3" fontId="1" fillId="0" borderId="15" xfId="0" applyNumberFormat="1" applyFont="1" applyBorder="1" applyAlignment="1">
      <alignment horizontal="center" wrapText="1"/>
    </xf>
    <xf numFmtId="0" fontId="5" fillId="5" borderId="13" xfId="0" applyFont="1" applyFill="1" applyBorder="1" applyAlignment="1">
      <alignment vertical="center" wrapText="1"/>
    </xf>
    <xf numFmtId="3" fontId="5" fillId="5" borderId="13" xfId="0" applyNumberFormat="1" applyFont="1" applyFill="1" applyBorder="1" applyAlignment="1">
      <alignment vertical="center" wrapText="1"/>
    </xf>
    <xf numFmtId="3" fontId="5" fillId="5" borderId="15" xfId="0" applyNumberFormat="1" applyFont="1" applyFill="1" applyBorder="1" applyAlignment="1">
      <alignment vertical="center" wrapText="1"/>
    </xf>
    <xf numFmtId="164" fontId="0" fillId="6" borderId="12" xfId="0" applyNumberFormat="1" applyFill="1" applyBorder="1"/>
    <xf numFmtId="3" fontId="0" fillId="6" borderId="13" xfId="0" applyNumberFormat="1" applyFill="1" applyBorder="1"/>
    <xf numFmtId="164" fontId="0" fillId="6" borderId="13" xfId="0" applyNumberFormat="1" applyFill="1" applyBorder="1"/>
    <xf numFmtId="164" fontId="0" fillId="6" borderId="14" xfId="0" applyNumberFormat="1" applyFill="1" applyBorder="1"/>
    <xf numFmtId="164" fontId="0" fillId="7" borderId="12" xfId="0" applyNumberFormat="1" applyFill="1" applyBorder="1"/>
    <xf numFmtId="3" fontId="0" fillId="7" borderId="13" xfId="0" applyNumberFormat="1" applyFill="1" applyBorder="1"/>
    <xf numFmtId="164" fontId="0" fillId="7" borderId="13" xfId="0" applyNumberFormat="1" applyFill="1" applyBorder="1"/>
    <xf numFmtId="164" fontId="0" fillId="7" borderId="15" xfId="0" applyNumberFormat="1" applyFill="1" applyBorder="1"/>
    <xf numFmtId="164" fontId="0" fillId="7" borderId="14" xfId="0" applyNumberFormat="1" applyFill="1" applyBorder="1"/>
    <xf numFmtId="164" fontId="0" fillId="8" borderId="12" xfId="0" applyNumberFormat="1" applyFill="1" applyBorder="1"/>
    <xf numFmtId="3" fontId="0" fillId="8" borderId="13" xfId="0" applyNumberFormat="1" applyFill="1" applyBorder="1"/>
    <xf numFmtId="164" fontId="0" fillId="8" borderId="13" xfId="0" applyNumberFormat="1" applyFill="1" applyBorder="1"/>
    <xf numFmtId="164" fontId="0" fillId="8" borderId="14" xfId="0" applyNumberFormat="1" applyFill="1" applyBorder="1"/>
    <xf numFmtId="164" fontId="0" fillId="8" borderId="15" xfId="0" applyNumberFormat="1" applyFill="1" applyBorder="1"/>
    <xf numFmtId="164" fontId="0" fillId="6" borderId="15" xfId="0" applyNumberFormat="1" applyFill="1" applyBorder="1"/>
    <xf numFmtId="0" fontId="6" fillId="5" borderId="13" xfId="0" applyFont="1" applyFill="1" applyBorder="1" applyAlignment="1">
      <alignment vertical="center" wrapText="1"/>
    </xf>
    <xf numFmtId="3" fontId="6" fillId="5" borderId="13" xfId="0" applyNumberFormat="1" applyFont="1" applyFill="1" applyBorder="1" applyAlignment="1">
      <alignment wrapText="1"/>
    </xf>
    <xf numFmtId="3" fontId="1" fillId="0" borderId="15" xfId="0" applyNumberFormat="1" applyFont="1" applyBorder="1"/>
    <xf numFmtId="164" fontId="1" fillId="0" borderId="16" xfId="0" applyNumberFormat="1" applyFont="1" applyBorder="1"/>
    <xf numFmtId="3" fontId="1" fillId="0" borderId="17" xfId="0" applyNumberFormat="1" applyFont="1" applyBorder="1"/>
    <xf numFmtId="164" fontId="1" fillId="0" borderId="17" xfId="0" applyNumberFormat="1" applyFont="1" applyBorder="1"/>
    <xf numFmtId="164" fontId="1" fillId="0" borderId="18" xfId="0" applyNumberFormat="1" applyFont="1" applyBorder="1"/>
    <xf numFmtId="3" fontId="1" fillId="0" borderId="19" xfId="0" applyNumberFormat="1" applyFont="1" applyBorder="1"/>
    <xf numFmtId="164" fontId="1" fillId="0" borderId="19" xfId="0" applyNumberFormat="1" applyFont="1" applyBorder="1"/>
    <xf numFmtId="0" fontId="6" fillId="9" borderId="20" xfId="0" applyFont="1" applyFill="1" applyBorder="1" applyAlignment="1">
      <alignment vertical="center" wrapText="1"/>
    </xf>
    <xf numFmtId="0" fontId="6" fillId="9" borderId="0" xfId="0" applyFont="1" applyFill="1" applyBorder="1" applyAlignment="1">
      <alignment vertical="center" wrapText="1"/>
    </xf>
    <xf numFmtId="0" fontId="1" fillId="9" borderId="0" xfId="0" applyFont="1" applyFill="1"/>
    <xf numFmtId="3" fontId="1" fillId="9" borderId="0" xfId="0" applyNumberFormat="1" applyFont="1" applyFill="1"/>
    <xf numFmtId="0" fontId="1" fillId="0" borderId="0" xfId="0" applyFont="1"/>
    <xf numFmtId="0" fontId="9" fillId="0" borderId="0" xfId="0" applyFont="1"/>
    <xf numFmtId="0" fontId="4" fillId="0" borderId="0" xfId="0" applyFont="1" applyBorder="1" applyAlignment="1"/>
    <xf numFmtId="3" fontId="1" fillId="0" borderId="23" xfId="0" applyNumberFormat="1" applyFont="1" applyBorder="1" applyAlignment="1">
      <alignment horizontal="center" wrapText="1"/>
    </xf>
    <xf numFmtId="3" fontId="1" fillId="0" borderId="24" xfId="0" applyNumberFormat="1" applyFont="1" applyBorder="1" applyAlignment="1">
      <alignment horizontal="center" wrapText="1"/>
    </xf>
    <xf numFmtId="164" fontId="0" fillId="8" borderId="16" xfId="0" applyNumberFormat="1" applyFill="1" applyBorder="1"/>
    <xf numFmtId="164" fontId="0" fillId="8" borderId="18" xfId="0" applyNumberFormat="1" applyFill="1" applyBorder="1"/>
    <xf numFmtId="3" fontId="6" fillId="5" borderId="13" xfId="0" applyNumberFormat="1" applyFont="1" applyFill="1" applyBorder="1" applyAlignment="1">
      <alignment vertical="center" wrapText="1"/>
    </xf>
    <xf numFmtId="164" fontId="1" fillId="0" borderId="25" xfId="0" applyNumberFormat="1" applyFont="1" applyBorder="1"/>
    <xf numFmtId="3" fontId="1" fillId="0" borderId="26" xfId="0" applyNumberFormat="1" applyFont="1" applyBorder="1"/>
    <xf numFmtId="3" fontId="1" fillId="0" borderId="21" xfId="0" applyNumberFormat="1" applyFont="1" applyBorder="1" applyAlignment="1">
      <alignment horizontal="center" vertical="center" wrapText="1"/>
    </xf>
    <xf numFmtId="3" fontId="1" fillId="0" borderId="27" xfId="0" applyNumberFormat="1" applyFont="1" applyBorder="1" applyAlignment="1">
      <alignment horizontal="center" wrapText="1"/>
    </xf>
    <xf numFmtId="164" fontId="0" fillId="0" borderId="0" xfId="0" applyNumberFormat="1"/>
    <xf numFmtId="165" fontId="0" fillId="0" borderId="0" xfId="0" applyNumberFormat="1"/>
    <xf numFmtId="0" fontId="4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3" fontId="1" fillId="0" borderId="21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3" fontId="1" fillId="0" borderId="28" xfId="0" applyNumberFormat="1" applyFont="1" applyBorder="1" applyAlignment="1">
      <alignment horizontal="center" wrapText="1"/>
    </xf>
    <xf numFmtId="3" fontId="1" fillId="0" borderId="22" xfId="0" applyNumberFormat="1" applyFont="1" applyBorder="1" applyAlignment="1">
      <alignment horizontal="center" wrapText="1"/>
    </xf>
    <xf numFmtId="3" fontId="1" fillId="0" borderId="21" xfId="0" applyNumberFormat="1" applyFont="1" applyBorder="1" applyAlignment="1">
      <alignment horizontal="center" wrapText="1"/>
    </xf>
    <xf numFmtId="0" fontId="1" fillId="0" borderId="1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3" fontId="1" fillId="0" borderId="5" xfId="0" applyNumberFormat="1" applyFont="1" applyBorder="1" applyAlignment="1">
      <alignment horizontal="center" wrapText="1"/>
    </xf>
    <xf numFmtId="3" fontId="1" fillId="0" borderId="6" xfId="0" applyNumberFormat="1" applyFont="1" applyBorder="1" applyAlignment="1">
      <alignment horizontal="center"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3" fontId="1" fillId="0" borderId="9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726281</xdr:colOff>
      <xdr:row>4</xdr:row>
      <xdr:rowOff>23919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17031" cy="7859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11907</xdr:rowOff>
    </xdr:from>
    <xdr:to>
      <xdr:col>1</xdr:col>
      <xdr:colOff>726281</xdr:colOff>
      <xdr:row>4</xdr:row>
      <xdr:rowOff>35826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907"/>
          <a:ext cx="2917031" cy="7859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11907</xdr:rowOff>
    </xdr:from>
    <xdr:to>
      <xdr:col>1</xdr:col>
      <xdr:colOff>726281</xdr:colOff>
      <xdr:row>4</xdr:row>
      <xdr:rowOff>35826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907"/>
          <a:ext cx="2917031" cy="7859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FID\AWARD%2520DOCS%2520CONTRACT\Rtifile02\cidprojectshares\IDG-Info\Proposal%2520Template%2520Info\T&amp;M%2520Templa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td-wga.basecamphq.com/Users/Public/Archive%20200%20Shipments/NTD/NTD%202006-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td-wga.basecamphq.com/Users/Public/Archive%20200%20Shipments/NTD/MDT%201995-20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blair/Desktop/GLO%20-%20Treatment%20Gap%20forecast%20for%20Givewell%202018%20-%201008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CF"/>
      <sheetName val="Rates"/>
      <sheetName val="ASI"/>
      <sheetName val="Pricing"/>
      <sheetName val="Units"/>
      <sheetName val="Loaded"/>
      <sheetName val="Summary"/>
      <sheetName val="PL Table"/>
      <sheetName val="Task Summary"/>
      <sheetName val="DL Table"/>
      <sheetName val="Task Detail"/>
      <sheetName val="Travel"/>
      <sheetName val="T&amp;M Sum Client"/>
      <sheetName val="T&amp;M Sum RTI"/>
      <sheetName val="T&amp;M Labor Client"/>
      <sheetName val="T&amp;M Labor RTI"/>
    </sheetNames>
    <sheetDataSet>
      <sheetData sheetId="0" refreshError="1"/>
      <sheetData sheetId="1" refreshError="1"/>
      <sheetData sheetId="2" refreshError="1"/>
      <sheetData sheetId="3" refreshError="1">
        <row r="5">
          <cell r="C5">
            <v>0.47499999999999998</v>
          </cell>
        </row>
        <row r="6">
          <cell r="C6">
            <v>0.55000000000000004</v>
          </cell>
        </row>
        <row r="10">
          <cell r="C10">
            <v>0.47499999999999998</v>
          </cell>
        </row>
        <row r="11">
          <cell r="C11">
            <v>0.55000000000000004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B GSK"/>
      <sheetName val="DEC"/>
      <sheetName val="PZQ"/>
      <sheetName val="Egaten"/>
      <sheetName val="Egaten Geneva"/>
      <sheetName val="ALB Consignees"/>
      <sheetName val="DEC Geneva"/>
      <sheetName val="ALB GSK (2)"/>
      <sheetName val="ALB PURCHASES"/>
      <sheetName val="PZQ Geneva"/>
      <sheetName val="PZQ PURCHASES"/>
      <sheetName val="PZQ Consignees 2009"/>
      <sheetName val="MERCK  2010"/>
      <sheetName val="PZQ 2008-2009"/>
      <sheetName val="IVM"/>
      <sheetName val="IVM Geneva"/>
      <sheetName val="Novartis"/>
      <sheetName val="NTD 2008-2009"/>
    </sheetNames>
    <sheetDataSet>
      <sheetData sheetId="0"/>
      <sheetData sheetId="1" refreshError="1"/>
      <sheetData sheetId="2">
        <row r="86">
          <cell r="J86" t="str">
            <v>2008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iry"/>
      <sheetName val="India"/>
      <sheetName val="Geneva Buffer"/>
      <sheetName val="Novartis Feb 2009"/>
      <sheetName val="MDT"/>
      <sheetName val="MDT GRD"/>
      <sheetName val="CLO"/>
      <sheetName val="CLO GRD"/>
      <sheetName val="Summary 1995-2008"/>
      <sheetName val="France 2009 RDD"/>
      <sheetName val="France 20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uced Scenario 2018-2021"/>
      <sheetName val="Ideal Scenario 2018-2021"/>
      <sheetName val="Expansion Scenario 2018-2021"/>
      <sheetName val="WHO Source data"/>
      <sheetName val="Funding Gap Analysis"/>
      <sheetName val="Scenario 3 Adults"/>
      <sheetName val="PCT targets SCH"/>
      <sheetName val="PZQ Supply 2016"/>
      <sheetName val="Est PZQ Supply 2017"/>
      <sheetName val="Country 2017 requests"/>
      <sheetName val="2016 budget cost per treatment"/>
      <sheetName val="Funding Gap Scenario"/>
      <sheetName val="Burundi"/>
      <sheetName val="CIV"/>
      <sheetName val="MWI"/>
      <sheetName val="MRT"/>
      <sheetName val="NIGER"/>
      <sheetName val="NGR ESPEN"/>
      <sheetName val=" NGR SS"/>
      <sheetName val="UGA"/>
      <sheetName val="ZNZ"/>
      <sheetName val="ZMB"/>
      <sheetName val="CAR"/>
      <sheetName val="CHAD"/>
      <sheetName val="EQ GUINEA"/>
      <sheetName val="ERITREA"/>
      <sheetName val="GABON"/>
      <sheetName val="SAO TOME &amp; PRINCIPE"/>
      <sheetName val="SOUTH AFRICA"/>
      <sheetName val="SOUTH SUDAN"/>
      <sheetName val="SWAZILAND"/>
    </sheetNames>
    <sheetDataSet>
      <sheetData sheetId="0" refreshError="1"/>
      <sheetData sheetId="1" refreshError="1"/>
      <sheetData sheetId="2" refreshError="1"/>
      <sheetData sheetId="3" refreshError="1">
        <row r="4">
          <cell r="D4">
            <v>981232</v>
          </cell>
          <cell r="E4">
            <v>2891109</v>
          </cell>
        </row>
        <row r="7">
          <cell r="D7">
            <v>2785116</v>
          </cell>
          <cell r="E7">
            <v>4671393</v>
          </cell>
        </row>
        <row r="8">
          <cell r="D8">
            <v>9764256</v>
          </cell>
          <cell r="E8">
            <v>13421001</v>
          </cell>
        </row>
        <row r="11">
          <cell r="D11">
            <v>12593543</v>
          </cell>
          <cell r="E11">
            <v>23825551</v>
          </cell>
        </row>
        <row r="13">
          <cell r="D13">
            <v>433074</v>
          </cell>
          <cell r="E13">
            <v>1117994</v>
          </cell>
        </row>
        <row r="14">
          <cell r="D14">
            <v>3818332</v>
          </cell>
          <cell r="E14">
            <v>9277554</v>
          </cell>
        </row>
        <row r="15">
          <cell r="D15">
            <v>3188205</v>
          </cell>
          <cell r="E15">
            <v>7399276</v>
          </cell>
        </row>
        <row r="16">
          <cell r="D16">
            <v>401397</v>
          </cell>
          <cell r="E16">
            <v>573424</v>
          </cell>
        </row>
        <row r="17">
          <cell r="D17">
            <v>5388277</v>
          </cell>
          <cell r="E17">
            <v>13254439</v>
          </cell>
        </row>
        <row r="18">
          <cell r="D18">
            <v>2318246</v>
          </cell>
          <cell r="E18">
            <v>3385871</v>
          </cell>
        </row>
        <row r="24">
          <cell r="D24">
            <v>5561730</v>
          </cell>
          <cell r="E24">
            <v>13190870</v>
          </cell>
        </row>
        <row r="25">
          <cell r="D25">
            <v>5148093</v>
          </cell>
          <cell r="E25">
            <v>12800043</v>
          </cell>
        </row>
        <row r="26">
          <cell r="D26">
            <v>2872850</v>
          </cell>
          <cell r="E26">
            <v>4452018</v>
          </cell>
        </row>
        <row r="27">
          <cell r="D27">
            <v>4870608</v>
          </cell>
          <cell r="E27">
            <v>8737953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7"/>
  <sheetViews>
    <sheetView tabSelected="1" zoomScale="80" zoomScaleNormal="80" workbookViewId="0">
      <pane xSplit="1" ySplit="9" topLeftCell="B10" activePane="bottomRight" state="frozen"/>
      <selection pane="topRight" activeCell="B1" sqref="B1"/>
      <selection pane="bottomLeft" activeCell="A3" sqref="A3"/>
      <selection pane="bottomRight" activeCell="C1" sqref="C1"/>
    </sheetView>
  </sheetViews>
  <sheetFormatPr defaultRowHeight="15" x14ac:dyDescent="0.25"/>
  <cols>
    <col min="1" max="1" width="32.85546875" bestFit="1" customWidth="1"/>
    <col min="2" max="2" width="20" customWidth="1"/>
    <col min="3" max="3" width="16.85546875" bestFit="1" customWidth="1"/>
    <col min="4" max="4" width="23.140625" style="1" customWidth="1"/>
    <col min="5" max="5" width="21.28515625" style="1" customWidth="1"/>
    <col min="6" max="7" width="23.140625" style="1" customWidth="1"/>
    <col min="8" max="8" width="20.5703125" style="1" bestFit="1" customWidth="1"/>
    <col min="9" max="9" width="20.5703125" style="1" customWidth="1"/>
    <col min="10" max="10" width="20.5703125" style="1" bestFit="1" customWidth="1"/>
    <col min="11" max="13" width="20.5703125" style="1" customWidth="1"/>
    <col min="15" max="15" width="50.140625" customWidth="1"/>
  </cols>
  <sheetData>
    <row r="5" spans="1:13" ht="30.75" thickBot="1" x14ac:dyDescent="0.4">
      <c r="A5" s="43" t="s">
        <v>42</v>
      </c>
      <c r="G5" s="2" t="s">
        <v>0</v>
      </c>
      <c r="H5" s="5" t="s">
        <v>2</v>
      </c>
      <c r="I5" s="6" t="s">
        <v>9</v>
      </c>
    </row>
    <row r="6" spans="1:13" ht="21" x14ac:dyDescent="0.35">
      <c r="A6" s="43"/>
    </row>
    <row r="7" spans="1:13" ht="21" x14ac:dyDescent="0.35">
      <c r="A7" s="43" t="s">
        <v>31</v>
      </c>
    </row>
    <row r="8" spans="1:13" s="4" customFormat="1" ht="19.5" customHeight="1" thickBot="1" x14ac:dyDescent="0.3">
      <c r="A8" s="60" t="s">
        <v>1</v>
      </c>
      <c r="B8" s="60"/>
      <c r="C8" s="60"/>
      <c r="D8" s="60"/>
      <c r="E8" s="60"/>
      <c r="F8" s="60"/>
      <c r="G8" s="60"/>
      <c r="H8" s="60"/>
      <c r="I8" s="60"/>
      <c r="J8" s="44"/>
      <c r="K8" s="44"/>
      <c r="L8" s="44"/>
      <c r="M8" s="44"/>
    </row>
    <row r="9" spans="1:13" ht="34.5" customHeight="1" thickBot="1" x14ac:dyDescent="0.3">
      <c r="A9" s="61" t="s">
        <v>3</v>
      </c>
      <c r="B9" s="66" t="s">
        <v>41</v>
      </c>
      <c r="C9" s="66"/>
      <c r="D9" s="63" t="s">
        <v>6</v>
      </c>
      <c r="E9" s="64"/>
      <c r="F9" s="65" t="s">
        <v>7</v>
      </c>
      <c r="G9" s="64"/>
      <c r="H9" s="65" t="s">
        <v>8</v>
      </c>
      <c r="I9" s="64"/>
    </row>
    <row r="10" spans="1:13" ht="34.5" customHeight="1" x14ac:dyDescent="0.25">
      <c r="A10" s="62"/>
      <c r="B10" s="57" t="s">
        <v>4</v>
      </c>
      <c r="C10" s="58" t="s">
        <v>5</v>
      </c>
      <c r="D10" s="45" t="s">
        <v>32</v>
      </c>
      <c r="E10" s="46" t="s">
        <v>13</v>
      </c>
      <c r="F10" s="45" t="s">
        <v>32</v>
      </c>
      <c r="G10" s="46" t="s">
        <v>13</v>
      </c>
      <c r="H10" s="45" t="s">
        <v>32</v>
      </c>
      <c r="I10" s="46" t="s">
        <v>13</v>
      </c>
    </row>
    <row r="11" spans="1:13" ht="20.100000000000001" customHeight="1" x14ac:dyDescent="0.25">
      <c r="A11" s="11" t="s">
        <v>14</v>
      </c>
      <c r="B11" s="12">
        <f>'[4]WHO Source data'!D4</f>
        <v>981232</v>
      </c>
      <c r="C11" s="13">
        <f>'[4]WHO Source data'!E4</f>
        <v>2891109</v>
      </c>
      <c r="D11" s="14">
        <f>C11/2*0.27</f>
        <v>390299.71500000003</v>
      </c>
      <c r="E11" s="17">
        <f t="shared" ref="E11:E25" si="0">D11</f>
        <v>390299.71500000003</v>
      </c>
      <c r="F11" s="14">
        <f>(C11/2*0.27)</f>
        <v>390299.71500000003</v>
      </c>
      <c r="G11" s="17">
        <f>F11</f>
        <v>390299.71500000003</v>
      </c>
      <c r="H11" s="14">
        <f>C11/2*0.27</f>
        <v>390299.71500000003</v>
      </c>
      <c r="I11" s="17">
        <f>H11</f>
        <v>390299.71500000003</v>
      </c>
      <c r="J11"/>
      <c r="K11"/>
      <c r="L11"/>
      <c r="M11"/>
    </row>
    <row r="12" spans="1:13" ht="20.100000000000001" customHeight="1" x14ac:dyDescent="0.25">
      <c r="A12" s="11" t="s">
        <v>15</v>
      </c>
      <c r="B12" s="12">
        <f>'[4]WHO Source data'!D7</f>
        <v>2785116</v>
      </c>
      <c r="C12" s="13">
        <f>'[4]WHO Source data'!E7</f>
        <v>4671393</v>
      </c>
      <c r="D12" s="18">
        <f>B12*0.18</f>
        <v>501320.88</v>
      </c>
      <c r="E12" s="22">
        <f t="shared" si="0"/>
        <v>501320.88</v>
      </c>
      <c r="F12" s="18">
        <f t="shared" ref="F12:F19" si="1">B12*0.18</f>
        <v>501320.88</v>
      </c>
      <c r="G12" s="22">
        <f t="shared" ref="G12:G25" si="2">F12</f>
        <v>501320.88</v>
      </c>
      <c r="H12" s="14">
        <f>(C12/2)*0.27</f>
        <v>630638.05500000005</v>
      </c>
      <c r="I12" s="17">
        <f t="shared" ref="I12:I25" si="3">H12</f>
        <v>630638.05500000005</v>
      </c>
      <c r="J12"/>
      <c r="K12"/>
      <c r="L12"/>
      <c r="M12"/>
    </row>
    <row r="13" spans="1:13" ht="36.75" customHeight="1" x14ac:dyDescent="0.25">
      <c r="A13" s="11" t="s">
        <v>16</v>
      </c>
      <c r="B13" s="12">
        <f>'[4]WHO Source data'!D8</f>
        <v>9764256</v>
      </c>
      <c r="C13" s="13">
        <f>'[4]WHO Source data'!E8</f>
        <v>13421001</v>
      </c>
      <c r="D13" s="23">
        <f>B13*0.18</f>
        <v>1757566.0799999998</v>
      </c>
      <c r="E13" s="26">
        <f t="shared" si="0"/>
        <v>1757566.0799999998</v>
      </c>
      <c r="F13" s="23">
        <f t="shared" si="1"/>
        <v>1757566.0799999998</v>
      </c>
      <c r="G13" s="26">
        <f t="shared" si="2"/>
        <v>1757566.0799999998</v>
      </c>
      <c r="H13" s="23">
        <f>B13*0.18</f>
        <v>1757566.0799999998</v>
      </c>
      <c r="I13" s="26">
        <f t="shared" si="3"/>
        <v>1757566.0799999998</v>
      </c>
      <c r="J13"/>
      <c r="K13"/>
      <c r="L13"/>
      <c r="M13"/>
    </row>
    <row r="14" spans="1:13" ht="20.100000000000001" customHeight="1" x14ac:dyDescent="0.25">
      <c r="A14" s="11" t="s">
        <v>17</v>
      </c>
      <c r="B14" s="12">
        <f>'[4]WHO Source data'!D11</f>
        <v>12593543</v>
      </c>
      <c r="C14" s="13">
        <f>'[4]WHO Source data'!E11</f>
        <v>23825551</v>
      </c>
      <c r="D14" s="23">
        <f>B14*0.18</f>
        <v>2266837.7399999998</v>
      </c>
      <c r="E14" s="26">
        <f t="shared" si="0"/>
        <v>2266837.7399999998</v>
      </c>
      <c r="F14" s="23">
        <f t="shared" si="1"/>
        <v>2266837.7399999998</v>
      </c>
      <c r="G14" s="26">
        <f t="shared" si="2"/>
        <v>2266837.7399999998</v>
      </c>
      <c r="H14" s="23">
        <f>B14*0.18</f>
        <v>2266837.7399999998</v>
      </c>
      <c r="I14" s="26">
        <f t="shared" si="3"/>
        <v>2266837.7399999998</v>
      </c>
      <c r="J14"/>
      <c r="K14"/>
      <c r="L14"/>
      <c r="M14"/>
    </row>
    <row r="15" spans="1:13" ht="20.100000000000001" customHeight="1" x14ac:dyDescent="0.25">
      <c r="A15" s="11" t="s">
        <v>18</v>
      </c>
      <c r="B15" s="12">
        <f>'[4]WHO Source data'!D13</f>
        <v>433074</v>
      </c>
      <c r="C15" s="13">
        <f>'[4]WHO Source data'!E13</f>
        <v>1117994</v>
      </c>
      <c r="D15" s="23">
        <f>B15*0.18</f>
        <v>77953.319999999992</v>
      </c>
      <c r="E15" s="26">
        <f t="shared" si="0"/>
        <v>77953.319999999992</v>
      </c>
      <c r="F15" s="23">
        <f t="shared" si="1"/>
        <v>77953.319999999992</v>
      </c>
      <c r="G15" s="26">
        <f t="shared" si="2"/>
        <v>77953.319999999992</v>
      </c>
      <c r="H15" s="18">
        <f>(B15*0.18)</f>
        <v>77953.319999999992</v>
      </c>
      <c r="I15" s="22">
        <f t="shared" si="3"/>
        <v>77953.319999999992</v>
      </c>
      <c r="J15"/>
      <c r="K15"/>
      <c r="L15"/>
      <c r="M15"/>
    </row>
    <row r="16" spans="1:13" ht="20.100000000000001" customHeight="1" x14ac:dyDescent="0.25">
      <c r="A16" s="11" t="s">
        <v>19</v>
      </c>
      <c r="B16" s="12">
        <f>'[4]WHO Source data'!D14</f>
        <v>3818332</v>
      </c>
      <c r="C16" s="13">
        <f>'[4]WHO Source data'!E14</f>
        <v>9277554</v>
      </c>
      <c r="D16" s="23">
        <f>B16*0.18</f>
        <v>687299.76</v>
      </c>
      <c r="E16" s="26">
        <f t="shared" si="0"/>
        <v>687299.76</v>
      </c>
      <c r="F16" s="23">
        <f t="shared" si="1"/>
        <v>687299.76</v>
      </c>
      <c r="G16" s="26">
        <f t="shared" si="2"/>
        <v>687299.76</v>
      </c>
      <c r="H16" s="23">
        <f>B16*0.18</f>
        <v>687299.76</v>
      </c>
      <c r="I16" s="26">
        <f t="shared" si="3"/>
        <v>687299.76</v>
      </c>
      <c r="J16"/>
      <c r="K16"/>
      <c r="L16"/>
      <c r="M16"/>
    </row>
    <row r="17" spans="1:13" ht="20.100000000000001" customHeight="1" x14ac:dyDescent="0.25">
      <c r="A17" s="11" t="s">
        <v>20</v>
      </c>
      <c r="B17" s="12">
        <f>'[4]WHO Source data'!D15</f>
        <v>3188205</v>
      </c>
      <c r="C17" s="13">
        <f>'[4]WHO Source data'!E15</f>
        <v>7399276</v>
      </c>
      <c r="D17" s="18">
        <f>(B17*0.18)</f>
        <v>573876.9</v>
      </c>
      <c r="E17" s="22">
        <f t="shared" si="0"/>
        <v>573876.9</v>
      </c>
      <c r="F17" s="18">
        <f t="shared" si="1"/>
        <v>573876.9</v>
      </c>
      <c r="G17" s="22">
        <f t="shared" si="2"/>
        <v>573876.9</v>
      </c>
      <c r="H17" s="14">
        <f>C17/2*0.27</f>
        <v>998902.26</v>
      </c>
      <c r="I17" s="17">
        <f t="shared" si="3"/>
        <v>998902.26</v>
      </c>
      <c r="J17"/>
      <c r="K17"/>
      <c r="L17"/>
      <c r="M17"/>
    </row>
    <row r="18" spans="1:13" ht="20.100000000000001" customHeight="1" x14ac:dyDescent="0.25">
      <c r="A18" s="11" t="s">
        <v>21</v>
      </c>
      <c r="B18" s="12">
        <f>'[4]WHO Source data'!D16</f>
        <v>401397</v>
      </c>
      <c r="C18" s="13">
        <f>'[4]WHO Source data'!E16</f>
        <v>573424</v>
      </c>
      <c r="D18" s="23">
        <f>B18*0.18</f>
        <v>72251.459999999992</v>
      </c>
      <c r="E18" s="26">
        <f t="shared" si="0"/>
        <v>72251.459999999992</v>
      </c>
      <c r="F18" s="23">
        <f t="shared" si="1"/>
        <v>72251.459999999992</v>
      </c>
      <c r="G18" s="26">
        <f t="shared" si="2"/>
        <v>72251.459999999992</v>
      </c>
      <c r="H18" s="23">
        <f>B18*0.18</f>
        <v>72251.459999999992</v>
      </c>
      <c r="I18" s="26">
        <f t="shared" si="3"/>
        <v>72251.459999999992</v>
      </c>
      <c r="J18"/>
      <c r="K18"/>
      <c r="L18"/>
      <c r="M18"/>
    </row>
    <row r="19" spans="1:13" ht="20.100000000000001" customHeight="1" x14ac:dyDescent="0.25">
      <c r="A19" s="11" t="s">
        <v>22</v>
      </c>
      <c r="B19" s="12">
        <f>'[4]WHO Source data'!D17</f>
        <v>5388277</v>
      </c>
      <c r="C19" s="13">
        <f>'[4]WHO Source data'!E17</f>
        <v>13254439</v>
      </c>
      <c r="D19" s="18">
        <f>(B19*0.18)</f>
        <v>969889.86</v>
      </c>
      <c r="E19" s="22">
        <f t="shared" si="0"/>
        <v>969889.86</v>
      </c>
      <c r="F19" s="18">
        <f t="shared" si="1"/>
        <v>969889.86</v>
      </c>
      <c r="G19" s="22">
        <f t="shared" si="2"/>
        <v>969889.86</v>
      </c>
      <c r="H19" s="14">
        <f>C19/2*0.27</f>
        <v>1789349.2650000001</v>
      </c>
      <c r="I19" s="17">
        <f t="shared" si="3"/>
        <v>1789349.2650000001</v>
      </c>
      <c r="J19"/>
      <c r="K19"/>
      <c r="L19"/>
      <c r="M19"/>
    </row>
    <row r="20" spans="1:13" ht="20.100000000000001" customHeight="1" x14ac:dyDescent="0.25">
      <c r="A20" s="11" t="s">
        <v>23</v>
      </c>
      <c r="B20" s="12">
        <f>'[4]WHO Source data'!D18</f>
        <v>2318246</v>
      </c>
      <c r="C20" s="13">
        <f>'[4]WHO Source data'!E18</f>
        <v>3385871</v>
      </c>
      <c r="D20" s="18">
        <f>B20*0.18</f>
        <v>417284.27999999997</v>
      </c>
      <c r="E20" s="22">
        <f t="shared" si="0"/>
        <v>417284.27999999997</v>
      </c>
      <c r="F20" s="14">
        <f>(C20/2)*0.27</f>
        <v>457092.58500000002</v>
      </c>
      <c r="G20" s="17">
        <f t="shared" si="2"/>
        <v>457092.58500000002</v>
      </c>
      <c r="H20" s="14">
        <f>(C20/2)*0.27</f>
        <v>457092.58500000002</v>
      </c>
      <c r="I20" s="17">
        <f t="shared" si="3"/>
        <v>457092.58500000002</v>
      </c>
      <c r="J20"/>
      <c r="K20"/>
      <c r="L20"/>
      <c r="M20"/>
    </row>
    <row r="21" spans="1:13" ht="20.100000000000001" customHeight="1" x14ac:dyDescent="0.25">
      <c r="A21" s="11" t="s">
        <v>24</v>
      </c>
      <c r="B21" s="12">
        <v>4524241</v>
      </c>
      <c r="C21" s="13">
        <v>16158010</v>
      </c>
      <c r="D21" s="23">
        <f>B21*0.18</f>
        <v>814363.38</v>
      </c>
      <c r="E21" s="26">
        <f t="shared" si="0"/>
        <v>814363.38</v>
      </c>
      <c r="F21" s="23">
        <f>B21*0.18</f>
        <v>814363.38</v>
      </c>
      <c r="G21" s="26">
        <f t="shared" si="2"/>
        <v>814363.38</v>
      </c>
      <c r="H21" s="23">
        <f>B21*0.18</f>
        <v>814363.38</v>
      </c>
      <c r="I21" s="26">
        <f t="shared" si="3"/>
        <v>814363.38</v>
      </c>
      <c r="J21"/>
      <c r="K21"/>
      <c r="L21"/>
      <c r="M21"/>
    </row>
    <row r="22" spans="1:13" ht="20.100000000000001" customHeight="1" x14ac:dyDescent="0.25">
      <c r="A22" s="11" t="s">
        <v>25</v>
      </c>
      <c r="B22" s="12">
        <f>'[4]WHO Source data'!D27</f>
        <v>4870608</v>
      </c>
      <c r="C22" s="13">
        <f>'[4]WHO Source data'!E27</f>
        <v>8737953</v>
      </c>
      <c r="D22" s="23">
        <f>B22*0.18</f>
        <v>876709.44</v>
      </c>
      <c r="E22" s="26">
        <f t="shared" si="0"/>
        <v>876709.44</v>
      </c>
      <c r="F22" s="23">
        <f>B22*0.18</f>
        <v>876709.44</v>
      </c>
      <c r="G22" s="26">
        <f t="shared" si="2"/>
        <v>876709.44</v>
      </c>
      <c r="H22" s="23">
        <f>B22*0.18</f>
        <v>876709.44</v>
      </c>
      <c r="I22" s="26">
        <f t="shared" si="3"/>
        <v>876709.44</v>
      </c>
      <c r="J22"/>
      <c r="K22"/>
      <c r="L22"/>
      <c r="M22"/>
    </row>
    <row r="23" spans="1:13" ht="20.100000000000001" customHeight="1" x14ac:dyDescent="0.25">
      <c r="A23" s="11" t="s">
        <v>26</v>
      </c>
      <c r="B23" s="12">
        <f>'[4]WHO Source data'!D24</f>
        <v>5561730</v>
      </c>
      <c r="C23" s="13">
        <f>'[4]WHO Source data'!E24</f>
        <v>13190870</v>
      </c>
      <c r="D23" s="18">
        <f>(B23*0.18)</f>
        <v>1001111.3999999999</v>
      </c>
      <c r="E23" s="22">
        <f t="shared" si="0"/>
        <v>1001111.3999999999</v>
      </c>
      <c r="F23" s="14">
        <f>C23/2*0.27</f>
        <v>1780767.4500000002</v>
      </c>
      <c r="G23" s="17">
        <f t="shared" si="2"/>
        <v>1780767.4500000002</v>
      </c>
      <c r="H23" s="14">
        <f>(C23/2)*0.27</f>
        <v>1780767.4500000002</v>
      </c>
      <c r="I23" s="17">
        <f t="shared" si="3"/>
        <v>1780767.4500000002</v>
      </c>
      <c r="J23"/>
      <c r="K23"/>
      <c r="L23"/>
      <c r="M23"/>
    </row>
    <row r="24" spans="1:13" ht="20.100000000000001" customHeight="1" x14ac:dyDescent="0.25">
      <c r="A24" s="11" t="s">
        <v>27</v>
      </c>
      <c r="B24" s="12">
        <f>'[4]WHO Source data'!D25</f>
        <v>5148093</v>
      </c>
      <c r="C24" s="13">
        <f>'[4]WHO Source data'!E25</f>
        <v>12800043</v>
      </c>
      <c r="D24" s="18">
        <f>B24*0.18</f>
        <v>926656.74</v>
      </c>
      <c r="E24" s="22">
        <f t="shared" si="0"/>
        <v>926656.74</v>
      </c>
      <c r="F24" s="14">
        <f>C24/2*0.27</f>
        <v>1728005.8050000002</v>
      </c>
      <c r="G24" s="17">
        <f t="shared" si="2"/>
        <v>1728005.8050000002</v>
      </c>
      <c r="H24" s="14">
        <f>C24/2*0.27</f>
        <v>1728005.8050000002</v>
      </c>
      <c r="I24" s="17">
        <f t="shared" si="3"/>
        <v>1728005.8050000002</v>
      </c>
      <c r="J24"/>
      <c r="K24"/>
      <c r="L24"/>
      <c r="M24"/>
    </row>
    <row r="25" spans="1:13" ht="20.100000000000001" customHeight="1" thickBot="1" x14ac:dyDescent="0.3">
      <c r="A25" s="11" t="s">
        <v>28</v>
      </c>
      <c r="B25" s="12">
        <f>'[4]WHO Source data'!D26</f>
        <v>2872850</v>
      </c>
      <c r="C25" s="13">
        <f>'[4]WHO Source data'!E26</f>
        <v>4452018</v>
      </c>
      <c r="D25" s="23">
        <f>B25*0.18</f>
        <v>517113</v>
      </c>
      <c r="E25" s="26">
        <f t="shared" si="0"/>
        <v>517113</v>
      </c>
      <c r="F25" s="47">
        <f>B25*0.18</f>
        <v>517113</v>
      </c>
      <c r="G25" s="48">
        <f t="shared" si="2"/>
        <v>517113</v>
      </c>
      <c r="H25" s="23">
        <f>B25*0.18</f>
        <v>517113</v>
      </c>
      <c r="I25" s="26">
        <f t="shared" si="3"/>
        <v>517113</v>
      </c>
      <c r="J25"/>
      <c r="K25"/>
      <c r="L25"/>
      <c r="M25"/>
    </row>
    <row r="26" spans="1:13" ht="30" customHeight="1" thickBot="1" x14ac:dyDescent="0.3">
      <c r="A26" s="29" t="s">
        <v>29</v>
      </c>
      <c r="B26" s="49">
        <f t="shared" ref="B26:I26" si="4">SUM(B11:B25)</f>
        <v>64649200</v>
      </c>
      <c r="C26" s="31">
        <f t="shared" si="4"/>
        <v>135156506</v>
      </c>
      <c r="D26" s="32">
        <f t="shared" si="4"/>
        <v>11850533.955</v>
      </c>
      <c r="E26" s="35">
        <f t="shared" si="4"/>
        <v>11850533.955</v>
      </c>
      <c r="F26" s="50">
        <f t="shared" si="4"/>
        <v>13471347.375</v>
      </c>
      <c r="G26" s="51">
        <f t="shared" si="4"/>
        <v>13471347.375</v>
      </c>
      <c r="H26" s="32">
        <f t="shared" si="4"/>
        <v>14845149.315000001</v>
      </c>
      <c r="I26" s="35">
        <f t="shared" si="4"/>
        <v>14845149.315000001</v>
      </c>
      <c r="J26"/>
      <c r="K26"/>
      <c r="L26"/>
      <c r="M26"/>
    </row>
    <row r="27" spans="1:13" s="42" customFormat="1" ht="27.75" customHeight="1" x14ac:dyDescent="0.25">
      <c r="A27" s="38" t="s">
        <v>30</v>
      </c>
      <c r="B27" s="39"/>
      <c r="C27" s="40"/>
      <c r="D27" s="41"/>
      <c r="E27" s="41"/>
      <c r="F27" s="41"/>
      <c r="G27" s="41"/>
      <c r="H27" s="41"/>
      <c r="I27" s="41"/>
      <c r="J27" s="1"/>
      <c r="K27" s="1"/>
      <c r="L27" s="1"/>
      <c r="M27" s="1"/>
    </row>
  </sheetData>
  <mergeCells count="6">
    <mergeCell ref="A8:I8"/>
    <mergeCell ref="A9:A10"/>
    <mergeCell ref="D9:E9"/>
    <mergeCell ref="F9:G9"/>
    <mergeCell ref="H9:I9"/>
    <mergeCell ref="B9:C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6:Q32"/>
  <sheetViews>
    <sheetView zoomScale="80" zoomScaleNormal="80" workbookViewId="0">
      <pane xSplit="1" ySplit="8" topLeftCell="B9" activePane="bottomRight" state="frozen"/>
      <selection pane="topRight" activeCell="B1" sqref="B1"/>
      <selection pane="bottomLeft" activeCell="A3" sqref="A3"/>
      <selection pane="bottomRight" activeCell="C1" sqref="C1"/>
    </sheetView>
  </sheetViews>
  <sheetFormatPr defaultRowHeight="15" x14ac:dyDescent="0.25"/>
  <cols>
    <col min="1" max="1" width="32.85546875" bestFit="1" customWidth="1"/>
    <col min="2" max="2" width="20" customWidth="1"/>
    <col min="3" max="3" width="16.85546875" bestFit="1" customWidth="1"/>
    <col min="4" max="4" width="23.140625" style="1" customWidth="1"/>
    <col min="5" max="5" width="21.28515625" style="1" customWidth="1"/>
    <col min="6" max="7" width="23.140625" style="1" customWidth="1"/>
    <col min="8" max="8" width="20.5703125" style="1" bestFit="1" customWidth="1"/>
    <col min="9" max="11" width="20.5703125" style="1" customWidth="1"/>
    <col min="12" max="12" width="20.5703125" style="1" bestFit="1" customWidth="1"/>
    <col min="13" max="15" width="20.5703125" style="1" customWidth="1"/>
    <col min="17" max="17" width="50.140625" customWidth="1"/>
  </cols>
  <sheetData>
    <row r="6" spans="1:17" ht="30.75" thickBot="1" x14ac:dyDescent="0.4">
      <c r="A6" s="43" t="s">
        <v>39</v>
      </c>
      <c r="M6" s="2" t="s">
        <v>0</v>
      </c>
      <c r="N6" s="5" t="s">
        <v>2</v>
      </c>
      <c r="O6" s="6" t="s">
        <v>9</v>
      </c>
      <c r="Q6" s="2" t="s">
        <v>0</v>
      </c>
    </row>
    <row r="7" spans="1:17" s="4" customFormat="1" ht="45" customHeight="1" thickBot="1" x14ac:dyDescent="0.3">
      <c r="A7" s="67" t="s">
        <v>1</v>
      </c>
      <c r="B7" s="67"/>
      <c r="C7" s="67"/>
      <c r="D7" s="60"/>
      <c r="E7" s="60"/>
      <c r="F7" s="60"/>
      <c r="G7" s="60"/>
      <c r="H7" s="60"/>
      <c r="I7" s="60"/>
      <c r="J7" s="60"/>
      <c r="K7" s="60"/>
      <c r="L7" s="60"/>
      <c r="M7" s="3"/>
      <c r="N7" s="3"/>
      <c r="O7" s="3"/>
      <c r="Q7" s="5" t="s">
        <v>2</v>
      </c>
    </row>
    <row r="8" spans="1:17" ht="34.5" customHeight="1" thickBot="1" x14ac:dyDescent="0.3">
      <c r="A8" s="61" t="s">
        <v>3</v>
      </c>
      <c r="B8" s="61" t="s">
        <v>4</v>
      </c>
      <c r="C8" s="68" t="s">
        <v>5</v>
      </c>
      <c r="D8" s="70" t="s">
        <v>6</v>
      </c>
      <c r="E8" s="71"/>
      <c r="F8" s="71"/>
      <c r="G8" s="72"/>
      <c r="H8" s="73" t="s">
        <v>7</v>
      </c>
      <c r="I8" s="74"/>
      <c r="J8" s="74"/>
      <c r="K8" s="74"/>
      <c r="L8" s="70" t="s">
        <v>8</v>
      </c>
      <c r="M8" s="71"/>
      <c r="N8" s="71"/>
      <c r="O8" s="72"/>
      <c r="Q8" s="6" t="s">
        <v>9</v>
      </c>
    </row>
    <row r="9" spans="1:17" ht="34.5" customHeight="1" x14ac:dyDescent="0.25">
      <c r="A9" s="62"/>
      <c r="B9" s="62"/>
      <c r="C9" s="69"/>
      <c r="D9" s="7" t="s">
        <v>10</v>
      </c>
      <c r="E9" s="8" t="s">
        <v>11</v>
      </c>
      <c r="F9" s="8" t="s">
        <v>12</v>
      </c>
      <c r="G9" s="9" t="s">
        <v>13</v>
      </c>
      <c r="H9" s="7" t="s">
        <v>10</v>
      </c>
      <c r="I9" s="8" t="s">
        <v>11</v>
      </c>
      <c r="J9" s="8" t="s">
        <v>12</v>
      </c>
      <c r="K9" s="10" t="s">
        <v>13</v>
      </c>
      <c r="L9" s="7" t="s">
        <v>10</v>
      </c>
      <c r="M9" s="8" t="s">
        <v>11</v>
      </c>
      <c r="N9" s="8" t="s">
        <v>12</v>
      </c>
      <c r="O9" s="9" t="s">
        <v>13</v>
      </c>
    </row>
    <row r="10" spans="1:17" ht="20.100000000000001" customHeight="1" x14ac:dyDescent="0.25">
      <c r="A10" s="11" t="s">
        <v>14</v>
      </c>
      <c r="B10" s="12">
        <f>'[4]WHO Source data'!D4</f>
        <v>981232</v>
      </c>
      <c r="C10" s="13">
        <f>'[4]WHO Source data'!E4</f>
        <v>2891109</v>
      </c>
      <c r="D10" s="14">
        <f>($C$10/2)*0.27</f>
        <v>390299.71500000003</v>
      </c>
      <c r="E10" s="15">
        <f>(C10-B10)/2*3</f>
        <v>2864815.5</v>
      </c>
      <c r="F10" s="16">
        <f>E10*0.08</f>
        <v>229185.24</v>
      </c>
      <c r="G10" s="17">
        <f>D10+F10</f>
        <v>619484.95500000007</v>
      </c>
      <c r="H10" s="14">
        <f>(($C$10/2)*0.27)</f>
        <v>390299.71500000003</v>
      </c>
      <c r="I10" s="15">
        <f>(C10-B10)/2*3</f>
        <v>2864815.5</v>
      </c>
      <c r="J10" s="16">
        <f>I10*0.08</f>
        <v>229185.24</v>
      </c>
      <c r="K10" s="28">
        <f>H10+J10</f>
        <v>619484.95500000007</v>
      </c>
      <c r="L10" s="14">
        <f t="shared" ref="L10" si="0">($C$10/2)*0.27</f>
        <v>390299.71500000003</v>
      </c>
      <c r="M10" s="15">
        <f>(C10-B10)/2*3</f>
        <v>2864815.5</v>
      </c>
      <c r="N10" s="16">
        <f>M10*0.08</f>
        <v>229185.24</v>
      </c>
      <c r="O10" s="17">
        <f>L10+N10</f>
        <v>619484.95500000007</v>
      </c>
      <c r="Q10" s="54">
        <f>G10+K10*1.03+O10*1.0609</f>
        <v>1914766.0474095002</v>
      </c>
    </row>
    <row r="11" spans="1:17" ht="20.100000000000001" customHeight="1" x14ac:dyDescent="0.25">
      <c r="A11" s="11" t="s">
        <v>15</v>
      </c>
      <c r="B11" s="12">
        <f>'[4]WHO Source data'!D7</f>
        <v>2785116</v>
      </c>
      <c r="C11" s="13">
        <f>'[4]WHO Source data'!E7</f>
        <v>4671393</v>
      </c>
      <c r="D11" s="18">
        <f>C11*0.18</f>
        <v>840850.74</v>
      </c>
      <c r="E11" s="19">
        <f t="shared" ref="E11:E24" si="1">(C11-B11)/2*3</f>
        <v>2829415.5</v>
      </c>
      <c r="F11" s="20">
        <f t="shared" ref="F11:F24" si="2">E11*0.08</f>
        <v>226353.24</v>
      </c>
      <c r="G11" s="22">
        <f t="shared" ref="G11:G25" si="3">D11+F11</f>
        <v>1067203.98</v>
      </c>
      <c r="H11" s="18">
        <f>D11</f>
        <v>840850.74</v>
      </c>
      <c r="I11" s="19">
        <f t="shared" ref="I11:I24" si="4">(C11-B11)/2*3</f>
        <v>2829415.5</v>
      </c>
      <c r="J11" s="20">
        <f t="shared" ref="J11:J24" si="5">I11*0.08</f>
        <v>226353.24</v>
      </c>
      <c r="K11" s="21">
        <f t="shared" ref="K11:K25" si="6">H11+J11</f>
        <v>1067203.98</v>
      </c>
      <c r="L11" s="14">
        <f>($C$11/2)*0.27</f>
        <v>630638.05500000005</v>
      </c>
      <c r="M11" s="15">
        <f t="shared" ref="M11:M24" si="7">(C11-B11)/2*3</f>
        <v>2829415.5</v>
      </c>
      <c r="N11" s="16">
        <f t="shared" ref="N11:N24" si="8">M11*0.08</f>
        <v>226353.24</v>
      </c>
      <c r="O11" s="17">
        <f t="shared" ref="O11:O25" si="9">L11+N11</f>
        <v>856991.29500000004</v>
      </c>
      <c r="Q11" s="54">
        <f t="shared" ref="Q11:Q24" si="10">G11+K11*1.03+O11*1.0609</f>
        <v>3075606.1442654999</v>
      </c>
    </row>
    <row r="12" spans="1:17" ht="36.75" customHeight="1" x14ac:dyDescent="0.25">
      <c r="A12" s="11" t="s">
        <v>16</v>
      </c>
      <c r="B12" s="12">
        <f>'[4]WHO Source data'!D8</f>
        <v>9764256</v>
      </c>
      <c r="C12" s="13">
        <f>'[4]WHO Source data'!E8</f>
        <v>13421001</v>
      </c>
      <c r="D12" s="23">
        <f>$C$12*0.18</f>
        <v>2415780.1799999997</v>
      </c>
      <c r="E12" s="24">
        <f t="shared" si="1"/>
        <v>5485117.5</v>
      </c>
      <c r="F12" s="25">
        <f t="shared" si="2"/>
        <v>438809.4</v>
      </c>
      <c r="G12" s="26">
        <f t="shared" si="3"/>
        <v>2854589.5799999996</v>
      </c>
      <c r="H12" s="23">
        <f t="shared" ref="H12:L12" si="11">$C$12*0.18</f>
        <v>2415780.1799999997</v>
      </c>
      <c r="I12" s="24">
        <f t="shared" si="4"/>
        <v>5485117.5</v>
      </c>
      <c r="J12" s="25">
        <f t="shared" si="5"/>
        <v>438809.4</v>
      </c>
      <c r="K12" s="27">
        <f t="shared" si="6"/>
        <v>2854589.5799999996</v>
      </c>
      <c r="L12" s="23">
        <f t="shared" si="11"/>
        <v>2415780.1799999997</v>
      </c>
      <c r="M12" s="24">
        <f t="shared" si="7"/>
        <v>5485117.5</v>
      </c>
      <c r="N12" s="25">
        <f t="shared" si="8"/>
        <v>438809.4</v>
      </c>
      <c r="O12" s="26">
        <f t="shared" si="9"/>
        <v>2854589.5799999996</v>
      </c>
      <c r="Q12" s="54">
        <f t="shared" si="10"/>
        <v>8823250.9328219984</v>
      </c>
    </row>
    <row r="13" spans="1:17" ht="20.100000000000001" customHeight="1" x14ac:dyDescent="0.25">
      <c r="A13" s="11" t="s">
        <v>17</v>
      </c>
      <c r="B13" s="12">
        <f>'[4]WHO Source data'!D11</f>
        <v>12593543</v>
      </c>
      <c r="C13" s="13">
        <f>'[4]WHO Source data'!E11</f>
        <v>23825551</v>
      </c>
      <c r="D13" s="23">
        <f>$C$13*0.18</f>
        <v>4288599.18</v>
      </c>
      <c r="E13" s="24">
        <f t="shared" si="1"/>
        <v>16848012</v>
      </c>
      <c r="F13" s="25">
        <f t="shared" si="2"/>
        <v>1347840.96</v>
      </c>
      <c r="G13" s="26">
        <f t="shared" si="3"/>
        <v>5636440.1399999997</v>
      </c>
      <c r="H13" s="23">
        <f>C13*0.18</f>
        <v>4288599.18</v>
      </c>
      <c r="I13" s="24">
        <f t="shared" si="4"/>
        <v>16848012</v>
      </c>
      <c r="J13" s="25">
        <f t="shared" si="5"/>
        <v>1347840.96</v>
      </c>
      <c r="K13" s="27">
        <f t="shared" si="6"/>
        <v>5636440.1399999997</v>
      </c>
      <c r="L13" s="23">
        <f>C13*0.18</f>
        <v>4288599.18</v>
      </c>
      <c r="M13" s="24">
        <f t="shared" si="7"/>
        <v>16848012</v>
      </c>
      <c r="N13" s="25">
        <f t="shared" si="8"/>
        <v>1347840.96</v>
      </c>
      <c r="O13" s="26">
        <f t="shared" si="9"/>
        <v>5636440.1399999997</v>
      </c>
      <c r="Q13" s="54">
        <f t="shared" si="10"/>
        <v>17421672.828726001</v>
      </c>
    </row>
    <row r="14" spans="1:17" ht="20.100000000000001" customHeight="1" x14ac:dyDescent="0.25">
      <c r="A14" s="11" t="s">
        <v>18</v>
      </c>
      <c r="B14" s="12">
        <f>'[4]WHO Source data'!D13</f>
        <v>433074</v>
      </c>
      <c r="C14" s="13">
        <f>'[4]WHO Source data'!E13</f>
        <v>1117994</v>
      </c>
      <c r="D14" s="23">
        <f>$C$14*0.18</f>
        <v>201238.91999999998</v>
      </c>
      <c r="E14" s="24">
        <f t="shared" si="1"/>
        <v>1027380</v>
      </c>
      <c r="F14" s="25">
        <f t="shared" si="2"/>
        <v>82190.400000000009</v>
      </c>
      <c r="G14" s="26">
        <f t="shared" si="3"/>
        <v>283429.32</v>
      </c>
      <c r="H14" s="23">
        <f t="shared" ref="H14" si="12">$C$14*0.18</f>
        <v>201238.91999999998</v>
      </c>
      <c r="I14" s="24">
        <f t="shared" si="4"/>
        <v>1027380</v>
      </c>
      <c r="J14" s="25">
        <f t="shared" si="5"/>
        <v>82190.400000000009</v>
      </c>
      <c r="K14" s="27">
        <f t="shared" si="6"/>
        <v>283429.32</v>
      </c>
      <c r="L14" s="18">
        <f>H14</f>
        <v>201238.91999999998</v>
      </c>
      <c r="M14" s="19">
        <f t="shared" si="7"/>
        <v>1027380</v>
      </c>
      <c r="N14" s="20">
        <f t="shared" si="8"/>
        <v>82190.400000000009</v>
      </c>
      <c r="O14" s="22">
        <f t="shared" si="9"/>
        <v>283429.32</v>
      </c>
      <c r="Q14" s="54">
        <f t="shared" si="10"/>
        <v>876051.68518799997</v>
      </c>
    </row>
    <row r="15" spans="1:17" ht="20.100000000000001" customHeight="1" x14ac:dyDescent="0.25">
      <c r="A15" s="11" t="s">
        <v>19</v>
      </c>
      <c r="B15" s="12">
        <f>'[4]WHO Source data'!D14</f>
        <v>3818332</v>
      </c>
      <c r="C15" s="13">
        <f>'[4]WHO Source data'!E14</f>
        <v>9277554</v>
      </c>
      <c r="D15" s="23">
        <f>$C$15*0.18</f>
        <v>1669959.72</v>
      </c>
      <c r="E15" s="24">
        <f t="shared" si="1"/>
        <v>8188833</v>
      </c>
      <c r="F15" s="25">
        <f t="shared" si="2"/>
        <v>655106.64</v>
      </c>
      <c r="G15" s="26">
        <f t="shared" si="3"/>
        <v>2325066.36</v>
      </c>
      <c r="H15" s="23">
        <f t="shared" ref="H15:L15" si="13">$C$15*0.18</f>
        <v>1669959.72</v>
      </c>
      <c r="I15" s="24">
        <f t="shared" si="4"/>
        <v>8188833</v>
      </c>
      <c r="J15" s="25">
        <f t="shared" si="5"/>
        <v>655106.64</v>
      </c>
      <c r="K15" s="27">
        <f t="shared" si="6"/>
        <v>2325066.36</v>
      </c>
      <c r="L15" s="23">
        <f t="shared" si="13"/>
        <v>1669959.72</v>
      </c>
      <c r="M15" s="24">
        <f t="shared" si="7"/>
        <v>8188833</v>
      </c>
      <c r="N15" s="25">
        <f t="shared" si="8"/>
        <v>655106.64</v>
      </c>
      <c r="O15" s="26">
        <f t="shared" si="9"/>
        <v>2325066.36</v>
      </c>
      <c r="Q15" s="54">
        <f t="shared" si="10"/>
        <v>7186547.6121239997</v>
      </c>
    </row>
    <row r="16" spans="1:17" ht="20.100000000000001" customHeight="1" x14ac:dyDescent="0.25">
      <c r="A16" s="11" t="s">
        <v>20</v>
      </c>
      <c r="B16" s="12">
        <f>'[4]WHO Source data'!D15</f>
        <v>3188205</v>
      </c>
      <c r="C16" s="13">
        <f>'[4]WHO Source data'!E15</f>
        <v>7399276</v>
      </c>
      <c r="D16" s="18">
        <f>C16*0.18</f>
        <v>1331869.68</v>
      </c>
      <c r="E16" s="19">
        <f t="shared" si="1"/>
        <v>6316606.5</v>
      </c>
      <c r="F16" s="20">
        <f t="shared" si="2"/>
        <v>505328.52</v>
      </c>
      <c r="G16" s="22">
        <f t="shared" si="3"/>
        <v>1837198.2</v>
      </c>
      <c r="H16" s="18">
        <f>C16*0.18</f>
        <v>1331869.68</v>
      </c>
      <c r="I16" s="19">
        <f t="shared" si="4"/>
        <v>6316606.5</v>
      </c>
      <c r="J16" s="20">
        <f t="shared" si="5"/>
        <v>505328.52</v>
      </c>
      <c r="K16" s="21">
        <f t="shared" si="6"/>
        <v>1837198.2</v>
      </c>
      <c r="L16" s="14">
        <f>($C$16/2)*0.27</f>
        <v>998902.26</v>
      </c>
      <c r="M16" s="15">
        <f t="shared" si="7"/>
        <v>6316606.5</v>
      </c>
      <c r="N16" s="16">
        <f t="shared" si="8"/>
        <v>505328.52</v>
      </c>
      <c r="O16" s="17">
        <f t="shared" si="9"/>
        <v>1504230.78</v>
      </c>
      <c r="Q16" s="54">
        <f t="shared" si="10"/>
        <v>5325350.7805019999</v>
      </c>
    </row>
    <row r="17" spans="1:17" ht="20.100000000000001" customHeight="1" x14ac:dyDescent="0.25">
      <c r="A17" s="11" t="s">
        <v>21</v>
      </c>
      <c r="B17" s="12">
        <f>'[4]WHO Source data'!D16</f>
        <v>401397</v>
      </c>
      <c r="C17" s="13">
        <f>'[4]WHO Source data'!E16</f>
        <v>573424</v>
      </c>
      <c r="D17" s="23">
        <f>$C$17*0.18</f>
        <v>103216.31999999999</v>
      </c>
      <c r="E17" s="24">
        <f t="shared" si="1"/>
        <v>258040.5</v>
      </c>
      <c r="F17" s="25">
        <f t="shared" si="2"/>
        <v>20643.240000000002</v>
      </c>
      <c r="G17" s="26">
        <f t="shared" si="3"/>
        <v>123859.56</v>
      </c>
      <c r="H17" s="23">
        <f t="shared" ref="H17:L17" si="14">$C$17*0.18</f>
        <v>103216.31999999999</v>
      </c>
      <c r="I17" s="24">
        <f t="shared" si="4"/>
        <v>258040.5</v>
      </c>
      <c r="J17" s="25">
        <f t="shared" si="5"/>
        <v>20643.240000000002</v>
      </c>
      <c r="K17" s="27">
        <f t="shared" si="6"/>
        <v>123859.56</v>
      </c>
      <c r="L17" s="23">
        <f t="shared" si="14"/>
        <v>103216.31999999999</v>
      </c>
      <c r="M17" s="24">
        <f t="shared" si="7"/>
        <v>258040.5</v>
      </c>
      <c r="N17" s="25">
        <f t="shared" si="8"/>
        <v>20643.240000000002</v>
      </c>
      <c r="O17" s="26">
        <f t="shared" si="9"/>
        <v>123859.56</v>
      </c>
      <c r="Q17" s="54">
        <f t="shared" si="10"/>
        <v>382837.514004</v>
      </c>
    </row>
    <row r="18" spans="1:17" ht="20.100000000000001" customHeight="1" x14ac:dyDescent="0.25">
      <c r="A18" s="11" t="s">
        <v>22</v>
      </c>
      <c r="B18" s="12">
        <f>'[4]WHO Source data'!D17</f>
        <v>5388277</v>
      </c>
      <c r="C18" s="13">
        <f>'[4]WHO Source data'!E17</f>
        <v>13254439</v>
      </c>
      <c r="D18" s="18">
        <f>C18*0.18</f>
        <v>2385799.02</v>
      </c>
      <c r="E18" s="19">
        <f t="shared" si="1"/>
        <v>11799243</v>
      </c>
      <c r="F18" s="20">
        <f t="shared" si="2"/>
        <v>943939.44000000006</v>
      </c>
      <c r="G18" s="22">
        <f t="shared" si="3"/>
        <v>3329738.46</v>
      </c>
      <c r="H18" s="18">
        <f>C18*0.18</f>
        <v>2385799.02</v>
      </c>
      <c r="I18" s="19">
        <f t="shared" si="4"/>
        <v>11799243</v>
      </c>
      <c r="J18" s="20">
        <f t="shared" si="5"/>
        <v>943939.44000000006</v>
      </c>
      <c r="K18" s="21">
        <f t="shared" si="6"/>
        <v>3329738.46</v>
      </c>
      <c r="L18" s="14">
        <f>($C$18/2)*0.27</f>
        <v>1789349.2650000001</v>
      </c>
      <c r="M18" s="15">
        <f t="shared" si="7"/>
        <v>11799243</v>
      </c>
      <c r="N18" s="16">
        <f t="shared" si="8"/>
        <v>943939.44000000006</v>
      </c>
      <c r="O18" s="17">
        <f t="shared" si="9"/>
        <v>2733288.7050000001</v>
      </c>
      <c r="Q18" s="54">
        <f t="shared" si="10"/>
        <v>9659115.0609344989</v>
      </c>
    </row>
    <row r="19" spans="1:17" ht="20.100000000000001" customHeight="1" x14ac:dyDescent="0.25">
      <c r="A19" s="11" t="s">
        <v>23</v>
      </c>
      <c r="B19" s="12">
        <f>'[4]WHO Source data'!D18</f>
        <v>2318246</v>
      </c>
      <c r="C19" s="13">
        <f>'[4]WHO Source data'!E18</f>
        <v>3385871</v>
      </c>
      <c r="D19" s="18">
        <f>C19*0.18</f>
        <v>609456.78</v>
      </c>
      <c r="E19" s="19">
        <f t="shared" si="1"/>
        <v>1601437.5</v>
      </c>
      <c r="F19" s="20">
        <f t="shared" si="2"/>
        <v>128115</v>
      </c>
      <c r="G19" s="22">
        <f t="shared" si="3"/>
        <v>737571.78</v>
      </c>
      <c r="H19" s="14">
        <f>($C$19/2)*0.27</f>
        <v>457092.58500000002</v>
      </c>
      <c r="I19" s="15">
        <f t="shared" si="4"/>
        <v>1601437.5</v>
      </c>
      <c r="J19" s="16">
        <f t="shared" si="5"/>
        <v>128115</v>
      </c>
      <c r="K19" s="28">
        <f t="shared" si="6"/>
        <v>585207.58499999996</v>
      </c>
      <c r="L19" s="14">
        <f>($C$19/2)*0.27</f>
        <v>457092.58500000002</v>
      </c>
      <c r="M19" s="15">
        <f t="shared" si="7"/>
        <v>1601437.5</v>
      </c>
      <c r="N19" s="16">
        <f t="shared" si="8"/>
        <v>128115</v>
      </c>
      <c r="O19" s="17">
        <f t="shared" si="9"/>
        <v>585207.58499999996</v>
      </c>
      <c r="Q19" s="54">
        <f t="shared" si="10"/>
        <v>1961182.3194765002</v>
      </c>
    </row>
    <row r="20" spans="1:17" ht="20.100000000000001" customHeight="1" x14ac:dyDescent="0.25">
      <c r="A20" s="11" t="s">
        <v>24</v>
      </c>
      <c r="B20" s="12">
        <v>4524241</v>
      </c>
      <c r="C20" s="13">
        <v>16158010</v>
      </c>
      <c r="D20" s="23">
        <f>$C$20*0.18</f>
        <v>2908441.8</v>
      </c>
      <c r="E20" s="24">
        <f t="shared" si="1"/>
        <v>17450653.5</v>
      </c>
      <c r="F20" s="25">
        <f t="shared" si="2"/>
        <v>1396052.28</v>
      </c>
      <c r="G20" s="26">
        <f t="shared" si="3"/>
        <v>4304494.08</v>
      </c>
      <c r="H20" s="23">
        <f t="shared" ref="H20:L20" si="15">$C$20*0.18</f>
        <v>2908441.8</v>
      </c>
      <c r="I20" s="24">
        <f t="shared" si="4"/>
        <v>17450653.5</v>
      </c>
      <c r="J20" s="25">
        <f t="shared" si="5"/>
        <v>1396052.28</v>
      </c>
      <c r="K20" s="27">
        <f t="shared" si="6"/>
        <v>4304494.08</v>
      </c>
      <c r="L20" s="23">
        <f t="shared" si="15"/>
        <v>2908441.8</v>
      </c>
      <c r="M20" s="24">
        <f t="shared" si="7"/>
        <v>17450653.5</v>
      </c>
      <c r="N20" s="25">
        <f t="shared" si="8"/>
        <v>1396052.28</v>
      </c>
      <c r="O20" s="26">
        <f t="shared" si="9"/>
        <v>4304494.08</v>
      </c>
      <c r="Q20" s="54">
        <f t="shared" si="10"/>
        <v>13304760.751871999</v>
      </c>
    </row>
    <row r="21" spans="1:17" ht="20.100000000000001" customHeight="1" x14ac:dyDescent="0.25">
      <c r="A21" s="11" t="s">
        <v>25</v>
      </c>
      <c r="B21" s="12">
        <f>'[4]WHO Source data'!D27</f>
        <v>4870608</v>
      </c>
      <c r="C21" s="13">
        <f>'[4]WHO Source data'!E27</f>
        <v>8737953</v>
      </c>
      <c r="D21" s="23">
        <f>$C$21*0.18</f>
        <v>1572831.54</v>
      </c>
      <c r="E21" s="24">
        <f t="shared" si="1"/>
        <v>5801017.5</v>
      </c>
      <c r="F21" s="25">
        <f t="shared" si="2"/>
        <v>464081.4</v>
      </c>
      <c r="G21" s="26">
        <f t="shared" si="3"/>
        <v>2036912.94</v>
      </c>
      <c r="H21" s="23">
        <f t="shared" ref="H21:L21" si="16">$C$21*0.18</f>
        <v>1572831.54</v>
      </c>
      <c r="I21" s="24">
        <f t="shared" si="4"/>
        <v>5801017.5</v>
      </c>
      <c r="J21" s="25">
        <f t="shared" si="5"/>
        <v>464081.4</v>
      </c>
      <c r="K21" s="27">
        <f t="shared" si="6"/>
        <v>2036912.94</v>
      </c>
      <c r="L21" s="23">
        <f t="shared" si="16"/>
        <v>1572831.54</v>
      </c>
      <c r="M21" s="24">
        <f t="shared" si="7"/>
        <v>5801017.5</v>
      </c>
      <c r="N21" s="25">
        <f t="shared" si="8"/>
        <v>464081.4</v>
      </c>
      <c r="O21" s="26">
        <f t="shared" si="9"/>
        <v>2036912.94</v>
      </c>
      <c r="Q21" s="54">
        <f t="shared" si="10"/>
        <v>6295894.2062459998</v>
      </c>
    </row>
    <row r="22" spans="1:17" ht="20.100000000000001" customHeight="1" x14ac:dyDescent="0.25">
      <c r="A22" s="11" t="s">
        <v>26</v>
      </c>
      <c r="B22" s="12">
        <f>'[4]WHO Source data'!D24</f>
        <v>5561730</v>
      </c>
      <c r="C22" s="13">
        <f>'[4]WHO Source data'!E24</f>
        <v>13190870</v>
      </c>
      <c r="D22" s="23">
        <f>$C$22*0.18</f>
        <v>2374356.6</v>
      </c>
      <c r="E22" s="19">
        <f t="shared" si="1"/>
        <v>11443710</v>
      </c>
      <c r="F22" s="20">
        <f t="shared" si="2"/>
        <v>915496.8</v>
      </c>
      <c r="G22" s="22">
        <f t="shared" si="3"/>
        <v>3289853.4000000004</v>
      </c>
      <c r="H22" s="14">
        <f>($C$22/2)*0.27</f>
        <v>1780767.4500000002</v>
      </c>
      <c r="I22" s="15">
        <f t="shared" si="4"/>
        <v>11443710</v>
      </c>
      <c r="J22" s="16">
        <f>I22*0.08</f>
        <v>915496.8</v>
      </c>
      <c r="K22" s="28">
        <f t="shared" si="6"/>
        <v>2696264.25</v>
      </c>
      <c r="L22" s="14">
        <f t="shared" ref="L22" si="17">($C$22/2)*0.27</f>
        <v>1780767.4500000002</v>
      </c>
      <c r="M22" s="15">
        <f t="shared" si="7"/>
        <v>11443710</v>
      </c>
      <c r="N22" s="16">
        <f t="shared" si="8"/>
        <v>915496.8</v>
      </c>
      <c r="O22" s="17">
        <f t="shared" si="9"/>
        <v>2696264.25</v>
      </c>
      <c r="Q22" s="54">
        <f t="shared" si="10"/>
        <v>8927472.3203250002</v>
      </c>
    </row>
    <row r="23" spans="1:17" ht="20.100000000000001" customHeight="1" x14ac:dyDescent="0.25">
      <c r="A23" s="11" t="s">
        <v>27</v>
      </c>
      <c r="B23" s="12">
        <f>'[4]WHO Source data'!D25</f>
        <v>5148093</v>
      </c>
      <c r="C23" s="13">
        <f>'[4]WHO Source data'!E25</f>
        <v>12800043</v>
      </c>
      <c r="D23" s="18">
        <f>C23*0.18</f>
        <v>2304007.7399999998</v>
      </c>
      <c r="E23" s="19">
        <f t="shared" si="1"/>
        <v>11477925</v>
      </c>
      <c r="F23" s="20">
        <f t="shared" si="2"/>
        <v>918234</v>
      </c>
      <c r="G23" s="22">
        <f t="shared" si="3"/>
        <v>3222241.7399999998</v>
      </c>
      <c r="H23" s="14">
        <f>($C$23/2)*0.27</f>
        <v>1728005.8050000002</v>
      </c>
      <c r="I23" s="15">
        <f t="shared" si="4"/>
        <v>11477925</v>
      </c>
      <c r="J23" s="16">
        <f t="shared" si="5"/>
        <v>918234</v>
      </c>
      <c r="K23" s="28">
        <f t="shared" si="6"/>
        <v>2646239.8050000002</v>
      </c>
      <c r="L23" s="14">
        <f t="shared" ref="L23" si="18">($C$23/2)*0.27</f>
        <v>1728005.8050000002</v>
      </c>
      <c r="M23" s="15">
        <f t="shared" si="7"/>
        <v>11477925</v>
      </c>
      <c r="N23" s="16">
        <f t="shared" si="8"/>
        <v>918234</v>
      </c>
      <c r="O23" s="17">
        <f t="shared" si="9"/>
        <v>2646239.8050000002</v>
      </c>
      <c r="Q23" s="54">
        <f t="shared" si="10"/>
        <v>8755264.5482745003</v>
      </c>
    </row>
    <row r="24" spans="1:17" ht="20.100000000000001" customHeight="1" x14ac:dyDescent="0.25">
      <c r="A24" s="11" t="s">
        <v>28</v>
      </c>
      <c r="B24" s="12">
        <f>'[4]WHO Source data'!D26</f>
        <v>2872850</v>
      </c>
      <c r="C24" s="13">
        <f>'[4]WHO Source data'!E26</f>
        <v>4452018</v>
      </c>
      <c r="D24" s="23">
        <f>$C$24*0.18</f>
        <v>801363.24</v>
      </c>
      <c r="E24" s="24">
        <f t="shared" si="1"/>
        <v>2368752</v>
      </c>
      <c r="F24" s="25">
        <f t="shared" si="2"/>
        <v>189500.16</v>
      </c>
      <c r="G24" s="26">
        <f t="shared" si="3"/>
        <v>990863.4</v>
      </c>
      <c r="H24" s="23">
        <f t="shared" ref="H24:L24" si="19">$C$24*0.18</f>
        <v>801363.24</v>
      </c>
      <c r="I24" s="24">
        <f t="shared" si="4"/>
        <v>2368752</v>
      </c>
      <c r="J24" s="25">
        <f t="shared" si="5"/>
        <v>189500.16</v>
      </c>
      <c r="K24" s="27">
        <f t="shared" si="6"/>
        <v>990863.4</v>
      </c>
      <c r="L24" s="23">
        <f t="shared" si="19"/>
        <v>801363.24</v>
      </c>
      <c r="M24" s="24">
        <f t="shared" si="7"/>
        <v>2368752</v>
      </c>
      <c r="N24" s="25">
        <f t="shared" si="8"/>
        <v>189500.16</v>
      </c>
      <c r="O24" s="26">
        <f t="shared" si="9"/>
        <v>990863.4</v>
      </c>
      <c r="Q24" s="54">
        <f t="shared" si="10"/>
        <v>3062659.6830599997</v>
      </c>
    </row>
    <row r="25" spans="1:17" ht="30" customHeight="1" thickBot="1" x14ac:dyDescent="0.3">
      <c r="A25" s="29" t="s">
        <v>29</v>
      </c>
      <c r="B25" s="30">
        <f>SUM(B10:B24)</f>
        <v>64649200</v>
      </c>
      <c r="C25" s="31">
        <f>SUM(C10:C24)</f>
        <v>135156506</v>
      </c>
      <c r="D25" s="32">
        <f>SUM(D10:D24)</f>
        <v>24198071.174999997</v>
      </c>
      <c r="E25" s="33"/>
      <c r="F25" s="34">
        <f>SUM(F10:F24)</f>
        <v>8460876.7200000007</v>
      </c>
      <c r="G25" s="35">
        <f t="shared" si="3"/>
        <v>32658947.894999996</v>
      </c>
      <c r="H25" s="32">
        <f>SUM(H10:H24)</f>
        <v>22876115.894999996</v>
      </c>
      <c r="I25" s="36"/>
      <c r="J25" s="34">
        <f>SUM(J10:J24)</f>
        <v>8460876.7200000007</v>
      </c>
      <c r="K25" s="37">
        <f t="shared" si="6"/>
        <v>31336992.614999995</v>
      </c>
      <c r="L25" s="32">
        <f>SUM(L10:L24)</f>
        <v>21736486.034999996</v>
      </c>
      <c r="M25" s="33"/>
      <c r="N25" s="34">
        <f>SUM(N10:N24)</f>
        <v>8460876.7200000007</v>
      </c>
      <c r="O25" s="35">
        <f t="shared" si="9"/>
        <v>30197362.754999995</v>
      </c>
    </row>
    <row r="26" spans="1:17" s="42" customFormat="1" ht="27.75" customHeight="1" x14ac:dyDescent="0.25">
      <c r="A26" s="38" t="s">
        <v>30</v>
      </c>
      <c r="B26" s="39"/>
      <c r="C26" s="40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</row>
    <row r="32" spans="1:17" x14ac:dyDescent="0.25">
      <c r="I32" s="55"/>
    </row>
  </sheetData>
  <mergeCells count="7">
    <mergeCell ref="A7:L7"/>
    <mergeCell ref="A8:A9"/>
    <mergeCell ref="B8:B9"/>
    <mergeCell ref="C8:C9"/>
    <mergeCell ref="D8:G8"/>
    <mergeCell ref="H8:K8"/>
    <mergeCell ref="L8:O8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6:Q38"/>
  <sheetViews>
    <sheetView zoomScale="80" zoomScaleNormal="80" workbookViewId="0">
      <pane xSplit="1" ySplit="8" topLeftCell="B9" activePane="bottomRight" state="frozen"/>
      <selection pane="topRight" activeCell="B1" sqref="B1"/>
      <selection pane="bottomLeft" activeCell="A3" sqref="A3"/>
      <selection pane="bottomRight" activeCell="C1" sqref="C1"/>
    </sheetView>
  </sheetViews>
  <sheetFormatPr defaultRowHeight="15" x14ac:dyDescent="0.25"/>
  <cols>
    <col min="1" max="1" width="32.85546875" bestFit="1" customWidth="1"/>
    <col min="2" max="2" width="20" customWidth="1"/>
    <col min="3" max="3" width="16.85546875" bestFit="1" customWidth="1"/>
    <col min="4" max="4" width="23.140625" style="1" customWidth="1"/>
    <col min="5" max="5" width="21.28515625" style="1" customWidth="1"/>
    <col min="6" max="7" width="23.140625" style="1" customWidth="1"/>
    <col min="8" max="8" width="20.5703125" style="1" bestFit="1" customWidth="1"/>
    <col min="9" max="11" width="20.5703125" style="1" customWidth="1"/>
    <col min="12" max="12" width="20.5703125" style="1" bestFit="1" customWidth="1"/>
    <col min="13" max="15" width="20.5703125" style="1" customWidth="1"/>
    <col min="17" max="17" width="50.140625" customWidth="1"/>
  </cols>
  <sheetData>
    <row r="6" spans="1:17" ht="30.75" thickBot="1" x14ac:dyDescent="0.4">
      <c r="A6" s="43" t="s">
        <v>39</v>
      </c>
      <c r="M6" s="2" t="s">
        <v>0</v>
      </c>
      <c r="N6" s="5" t="s">
        <v>2</v>
      </c>
      <c r="O6" s="6" t="s">
        <v>9</v>
      </c>
      <c r="Q6" s="2" t="s">
        <v>0</v>
      </c>
    </row>
    <row r="7" spans="1:17" s="4" customFormat="1" ht="45" customHeight="1" thickBot="1" x14ac:dyDescent="0.3">
      <c r="A7" s="67" t="s">
        <v>1</v>
      </c>
      <c r="B7" s="67"/>
      <c r="C7" s="67"/>
      <c r="D7" s="60"/>
      <c r="E7" s="60"/>
      <c r="F7" s="60"/>
      <c r="G7" s="60"/>
      <c r="H7" s="60"/>
      <c r="I7" s="60"/>
      <c r="J7" s="60"/>
      <c r="K7" s="60"/>
      <c r="L7" s="60"/>
      <c r="M7" s="56"/>
      <c r="N7" s="56"/>
      <c r="O7" s="56"/>
      <c r="Q7" s="5" t="s">
        <v>2</v>
      </c>
    </row>
    <row r="8" spans="1:17" ht="34.5" customHeight="1" thickBot="1" x14ac:dyDescent="0.3">
      <c r="A8" s="61" t="s">
        <v>3</v>
      </c>
      <c r="B8" s="61" t="s">
        <v>4</v>
      </c>
      <c r="C8" s="68" t="s">
        <v>5</v>
      </c>
      <c r="D8" s="70" t="s">
        <v>6</v>
      </c>
      <c r="E8" s="71"/>
      <c r="F8" s="71"/>
      <c r="G8" s="72"/>
      <c r="H8" s="73" t="s">
        <v>7</v>
      </c>
      <c r="I8" s="74"/>
      <c r="J8" s="74"/>
      <c r="K8" s="74"/>
      <c r="L8" s="70" t="s">
        <v>8</v>
      </c>
      <c r="M8" s="71"/>
      <c r="N8" s="71"/>
      <c r="O8" s="72"/>
      <c r="Q8" s="6" t="s">
        <v>9</v>
      </c>
    </row>
    <row r="9" spans="1:17" ht="34.5" customHeight="1" x14ac:dyDescent="0.25">
      <c r="A9" s="62"/>
      <c r="B9" s="62"/>
      <c r="C9" s="69"/>
      <c r="D9" s="7" t="s">
        <v>10</v>
      </c>
      <c r="E9" s="8" t="s">
        <v>11</v>
      </c>
      <c r="F9" s="8" t="s">
        <v>12</v>
      </c>
      <c r="G9" s="9" t="s">
        <v>13</v>
      </c>
      <c r="H9" s="7" t="s">
        <v>10</v>
      </c>
      <c r="I9" s="8" t="s">
        <v>11</v>
      </c>
      <c r="J9" s="8" t="s">
        <v>12</v>
      </c>
      <c r="K9" s="10" t="s">
        <v>13</v>
      </c>
      <c r="L9" s="7" t="s">
        <v>10</v>
      </c>
      <c r="M9" s="8" t="s">
        <v>11</v>
      </c>
      <c r="N9" s="8" t="s">
        <v>12</v>
      </c>
      <c r="O9" s="9" t="s">
        <v>13</v>
      </c>
    </row>
    <row r="10" spans="1:17" ht="20.100000000000001" customHeight="1" x14ac:dyDescent="0.25">
      <c r="A10" s="11" t="s">
        <v>14</v>
      </c>
      <c r="B10" s="12">
        <f>'[4]WHO Source data'!D4</f>
        <v>981232</v>
      </c>
      <c r="C10" s="13">
        <f>'[4]WHO Source data'!E4</f>
        <v>2891109</v>
      </c>
      <c r="D10" s="14">
        <f>($C$10/2)*0.27</f>
        <v>390299.71500000003</v>
      </c>
      <c r="E10" s="15">
        <f>(C10-B10)/2*3</f>
        <v>2864815.5</v>
      </c>
      <c r="F10" s="16">
        <f>E10*0.08</f>
        <v>229185.24</v>
      </c>
      <c r="G10" s="17">
        <f>D10+F10</f>
        <v>619484.95500000007</v>
      </c>
      <c r="H10" s="14">
        <f>(($C$10/2)*0.27)</f>
        <v>390299.71500000003</v>
      </c>
      <c r="I10" s="15">
        <f>(C10-B10)/2*3</f>
        <v>2864815.5</v>
      </c>
      <c r="J10" s="16">
        <f>I10*0.08</f>
        <v>229185.24</v>
      </c>
      <c r="K10" s="28">
        <f>H10+J10</f>
        <v>619484.95500000007</v>
      </c>
      <c r="L10" s="14">
        <f t="shared" ref="L10" si="0">($C$10/2)*0.27</f>
        <v>390299.71500000003</v>
      </c>
      <c r="M10" s="15">
        <f>(C10-B10)/2*3</f>
        <v>2864815.5</v>
      </c>
      <c r="N10" s="16">
        <f>M10*0.08</f>
        <v>229185.24</v>
      </c>
      <c r="O10" s="17">
        <f>L10+N10</f>
        <v>619484.95500000007</v>
      </c>
      <c r="Q10" s="54">
        <f>G10+K10*1.03+O10*1.0609</f>
        <v>1914766.0474095002</v>
      </c>
    </row>
    <row r="11" spans="1:17" ht="20.100000000000001" customHeight="1" x14ac:dyDescent="0.25">
      <c r="A11" s="11" t="s">
        <v>15</v>
      </c>
      <c r="B11" s="12">
        <f>'[4]WHO Source data'!D7</f>
        <v>2785116</v>
      </c>
      <c r="C11" s="13">
        <f>'[4]WHO Source data'!E7</f>
        <v>4671393</v>
      </c>
      <c r="D11" s="18">
        <f>C11*0.18</f>
        <v>840850.74</v>
      </c>
      <c r="E11" s="19">
        <f t="shared" ref="E11:E24" si="1">(C11-B11)/2*3</f>
        <v>2829415.5</v>
      </c>
      <c r="F11" s="20">
        <f t="shared" ref="F11:F24" si="2">E11*0.08</f>
        <v>226353.24</v>
      </c>
      <c r="G11" s="22">
        <f t="shared" ref="G11:G25" si="3">D11+F11</f>
        <v>1067203.98</v>
      </c>
      <c r="H11" s="18">
        <f>D11</f>
        <v>840850.74</v>
      </c>
      <c r="I11" s="19">
        <f t="shared" ref="I11:I24" si="4">(C11-B11)/2*3</f>
        <v>2829415.5</v>
      </c>
      <c r="J11" s="20">
        <f t="shared" ref="J11:J24" si="5">I11*0.08</f>
        <v>226353.24</v>
      </c>
      <c r="K11" s="21">
        <f t="shared" ref="K11:K25" si="6">H11+J11</f>
        <v>1067203.98</v>
      </c>
      <c r="L11" s="14">
        <f>($C$11/2)*0.27</f>
        <v>630638.05500000005</v>
      </c>
      <c r="M11" s="15">
        <f t="shared" ref="M11:M24" si="7">(C11-B11)/2*3</f>
        <v>2829415.5</v>
      </c>
      <c r="N11" s="16">
        <f t="shared" ref="N11:N24" si="8">M11*0.08</f>
        <v>226353.24</v>
      </c>
      <c r="O11" s="17">
        <f t="shared" ref="O11:O25" si="9">L11+N11</f>
        <v>856991.29500000004</v>
      </c>
      <c r="Q11" s="54">
        <f t="shared" ref="Q11:Q24" si="10">G11+K11*1.03+O11*1.0609</f>
        <v>3075606.1442654999</v>
      </c>
    </row>
    <row r="12" spans="1:17" ht="36.75" customHeight="1" x14ac:dyDescent="0.25">
      <c r="A12" s="11" t="s">
        <v>16</v>
      </c>
      <c r="B12" s="12">
        <f>'[4]WHO Source data'!D8</f>
        <v>9764256</v>
      </c>
      <c r="C12" s="13">
        <f>'[4]WHO Source data'!E8</f>
        <v>13421001</v>
      </c>
      <c r="D12" s="23">
        <f>$C$12*0.18</f>
        <v>2415780.1799999997</v>
      </c>
      <c r="E12" s="24">
        <f t="shared" si="1"/>
        <v>5485117.5</v>
      </c>
      <c r="F12" s="25">
        <f t="shared" si="2"/>
        <v>438809.4</v>
      </c>
      <c r="G12" s="26">
        <f t="shared" si="3"/>
        <v>2854589.5799999996</v>
      </c>
      <c r="H12" s="23">
        <f t="shared" ref="H12:L12" si="11">$C$12*0.18</f>
        <v>2415780.1799999997</v>
      </c>
      <c r="I12" s="24">
        <f t="shared" si="4"/>
        <v>5485117.5</v>
      </c>
      <c r="J12" s="25">
        <f t="shared" si="5"/>
        <v>438809.4</v>
      </c>
      <c r="K12" s="27">
        <f t="shared" si="6"/>
        <v>2854589.5799999996</v>
      </c>
      <c r="L12" s="23">
        <f t="shared" si="11"/>
        <v>2415780.1799999997</v>
      </c>
      <c r="M12" s="24">
        <f t="shared" si="7"/>
        <v>5485117.5</v>
      </c>
      <c r="N12" s="25">
        <f t="shared" si="8"/>
        <v>438809.4</v>
      </c>
      <c r="O12" s="26">
        <f t="shared" si="9"/>
        <v>2854589.5799999996</v>
      </c>
      <c r="Q12" s="54">
        <f t="shared" si="10"/>
        <v>8823250.9328219984</v>
      </c>
    </row>
    <row r="13" spans="1:17" ht="20.100000000000001" customHeight="1" x14ac:dyDescent="0.25">
      <c r="A13" s="11" t="s">
        <v>17</v>
      </c>
      <c r="B13" s="12">
        <f>'[4]WHO Source data'!D11</f>
        <v>12593543</v>
      </c>
      <c r="C13" s="13">
        <f>'[4]WHO Source data'!E11</f>
        <v>23825551</v>
      </c>
      <c r="D13" s="23">
        <f>$C$13*0.18</f>
        <v>4288599.18</v>
      </c>
      <c r="E13" s="24">
        <f t="shared" si="1"/>
        <v>16848012</v>
      </c>
      <c r="F13" s="25">
        <f t="shared" si="2"/>
        <v>1347840.96</v>
      </c>
      <c r="G13" s="26">
        <f t="shared" si="3"/>
        <v>5636440.1399999997</v>
      </c>
      <c r="H13" s="23">
        <f>C13*0.18</f>
        <v>4288599.18</v>
      </c>
      <c r="I13" s="24">
        <f t="shared" si="4"/>
        <v>16848012</v>
      </c>
      <c r="J13" s="25">
        <f t="shared" si="5"/>
        <v>1347840.96</v>
      </c>
      <c r="K13" s="27">
        <f t="shared" si="6"/>
        <v>5636440.1399999997</v>
      </c>
      <c r="L13" s="23">
        <f>C13*0.18</f>
        <v>4288599.18</v>
      </c>
      <c r="M13" s="24">
        <f t="shared" si="7"/>
        <v>16848012</v>
      </c>
      <c r="N13" s="25">
        <f t="shared" si="8"/>
        <v>1347840.96</v>
      </c>
      <c r="O13" s="26">
        <f t="shared" si="9"/>
        <v>5636440.1399999997</v>
      </c>
      <c r="Q13" s="54">
        <f t="shared" si="10"/>
        <v>17421672.828726001</v>
      </c>
    </row>
    <row r="14" spans="1:17" ht="20.100000000000001" customHeight="1" x14ac:dyDescent="0.25">
      <c r="A14" s="11" t="s">
        <v>18</v>
      </c>
      <c r="B14" s="12">
        <f>'[4]WHO Source data'!D13</f>
        <v>433074</v>
      </c>
      <c r="C14" s="13">
        <f>'[4]WHO Source data'!E13</f>
        <v>1117994</v>
      </c>
      <c r="D14" s="23">
        <f>$C$14*0.18</f>
        <v>201238.91999999998</v>
      </c>
      <c r="E14" s="24">
        <f t="shared" si="1"/>
        <v>1027380</v>
      </c>
      <c r="F14" s="25">
        <f t="shared" si="2"/>
        <v>82190.400000000009</v>
      </c>
      <c r="G14" s="26">
        <f t="shared" si="3"/>
        <v>283429.32</v>
      </c>
      <c r="H14" s="23">
        <f t="shared" ref="H14" si="12">$C$14*0.18</f>
        <v>201238.91999999998</v>
      </c>
      <c r="I14" s="24">
        <f t="shared" si="4"/>
        <v>1027380</v>
      </c>
      <c r="J14" s="25">
        <f t="shared" si="5"/>
        <v>82190.400000000009</v>
      </c>
      <c r="K14" s="27">
        <f t="shared" si="6"/>
        <v>283429.32</v>
      </c>
      <c r="L14" s="18">
        <f>H14</f>
        <v>201238.91999999998</v>
      </c>
      <c r="M14" s="19">
        <f t="shared" si="7"/>
        <v>1027380</v>
      </c>
      <c r="N14" s="20">
        <f t="shared" si="8"/>
        <v>82190.400000000009</v>
      </c>
      <c r="O14" s="22">
        <f t="shared" si="9"/>
        <v>283429.32</v>
      </c>
      <c r="Q14" s="54">
        <f t="shared" si="10"/>
        <v>876051.68518799997</v>
      </c>
    </row>
    <row r="15" spans="1:17" ht="20.100000000000001" customHeight="1" x14ac:dyDescent="0.25">
      <c r="A15" s="11" t="s">
        <v>19</v>
      </c>
      <c r="B15" s="12">
        <f>'[4]WHO Source data'!D14</f>
        <v>3818332</v>
      </c>
      <c r="C15" s="13">
        <f>'[4]WHO Source data'!E14</f>
        <v>9277554</v>
      </c>
      <c r="D15" s="23">
        <f>$C$15*0.18</f>
        <v>1669959.72</v>
      </c>
      <c r="E15" s="24">
        <f t="shared" si="1"/>
        <v>8188833</v>
      </c>
      <c r="F15" s="25">
        <f t="shared" si="2"/>
        <v>655106.64</v>
      </c>
      <c r="G15" s="26">
        <f t="shared" si="3"/>
        <v>2325066.36</v>
      </c>
      <c r="H15" s="23">
        <f t="shared" ref="H15:L15" si="13">$C$15*0.18</f>
        <v>1669959.72</v>
      </c>
      <c r="I15" s="24">
        <f t="shared" si="4"/>
        <v>8188833</v>
      </c>
      <c r="J15" s="25">
        <f t="shared" si="5"/>
        <v>655106.64</v>
      </c>
      <c r="K15" s="27">
        <f t="shared" si="6"/>
        <v>2325066.36</v>
      </c>
      <c r="L15" s="23">
        <f t="shared" si="13"/>
        <v>1669959.72</v>
      </c>
      <c r="M15" s="24">
        <f t="shared" si="7"/>
        <v>8188833</v>
      </c>
      <c r="N15" s="25">
        <f t="shared" si="8"/>
        <v>655106.64</v>
      </c>
      <c r="O15" s="26">
        <f t="shared" si="9"/>
        <v>2325066.36</v>
      </c>
      <c r="Q15" s="54">
        <f t="shared" si="10"/>
        <v>7186547.6121239997</v>
      </c>
    </row>
    <row r="16" spans="1:17" ht="20.100000000000001" customHeight="1" x14ac:dyDescent="0.25">
      <c r="A16" s="11" t="s">
        <v>20</v>
      </c>
      <c r="B16" s="12">
        <f>'[4]WHO Source data'!D15</f>
        <v>3188205</v>
      </c>
      <c r="C16" s="13">
        <f>'[4]WHO Source data'!E15</f>
        <v>7399276</v>
      </c>
      <c r="D16" s="18">
        <f>C16*0.18</f>
        <v>1331869.68</v>
      </c>
      <c r="E16" s="19">
        <f t="shared" si="1"/>
        <v>6316606.5</v>
      </c>
      <c r="F16" s="20">
        <f t="shared" si="2"/>
        <v>505328.52</v>
      </c>
      <c r="G16" s="22">
        <f t="shared" si="3"/>
        <v>1837198.2</v>
      </c>
      <c r="H16" s="18">
        <f>C16*0.18</f>
        <v>1331869.68</v>
      </c>
      <c r="I16" s="19">
        <f t="shared" si="4"/>
        <v>6316606.5</v>
      </c>
      <c r="J16" s="20">
        <f t="shared" si="5"/>
        <v>505328.52</v>
      </c>
      <c r="K16" s="21">
        <f t="shared" si="6"/>
        <v>1837198.2</v>
      </c>
      <c r="L16" s="14">
        <f>($C$16/2)*0.27</f>
        <v>998902.26</v>
      </c>
      <c r="M16" s="15">
        <f t="shared" si="7"/>
        <v>6316606.5</v>
      </c>
      <c r="N16" s="16">
        <f t="shared" si="8"/>
        <v>505328.52</v>
      </c>
      <c r="O16" s="17">
        <f t="shared" si="9"/>
        <v>1504230.78</v>
      </c>
      <c r="Q16" s="54">
        <f t="shared" si="10"/>
        <v>5325350.7805019999</v>
      </c>
    </row>
    <row r="17" spans="1:17" ht="20.100000000000001" customHeight="1" x14ac:dyDescent="0.25">
      <c r="A17" s="11" t="s">
        <v>21</v>
      </c>
      <c r="B17" s="12">
        <f>'[4]WHO Source data'!D16</f>
        <v>401397</v>
      </c>
      <c r="C17" s="13">
        <f>'[4]WHO Source data'!E16</f>
        <v>573424</v>
      </c>
      <c r="D17" s="23">
        <f>$C$17*0.18</f>
        <v>103216.31999999999</v>
      </c>
      <c r="E17" s="24">
        <f t="shared" si="1"/>
        <v>258040.5</v>
      </c>
      <c r="F17" s="25">
        <f t="shared" si="2"/>
        <v>20643.240000000002</v>
      </c>
      <c r="G17" s="26">
        <f t="shared" si="3"/>
        <v>123859.56</v>
      </c>
      <c r="H17" s="23">
        <f t="shared" ref="H17:L17" si="14">$C$17*0.18</f>
        <v>103216.31999999999</v>
      </c>
      <c r="I17" s="24">
        <f t="shared" si="4"/>
        <v>258040.5</v>
      </c>
      <c r="J17" s="25">
        <f t="shared" si="5"/>
        <v>20643.240000000002</v>
      </c>
      <c r="K17" s="27">
        <f t="shared" si="6"/>
        <v>123859.56</v>
      </c>
      <c r="L17" s="23">
        <f t="shared" si="14"/>
        <v>103216.31999999999</v>
      </c>
      <c r="M17" s="24">
        <f t="shared" si="7"/>
        <v>258040.5</v>
      </c>
      <c r="N17" s="25">
        <f t="shared" si="8"/>
        <v>20643.240000000002</v>
      </c>
      <c r="O17" s="26">
        <f t="shared" si="9"/>
        <v>123859.56</v>
      </c>
      <c r="Q17" s="54">
        <f t="shared" si="10"/>
        <v>382837.514004</v>
      </c>
    </row>
    <row r="18" spans="1:17" ht="20.100000000000001" customHeight="1" x14ac:dyDescent="0.25">
      <c r="A18" s="11" t="s">
        <v>22</v>
      </c>
      <c r="B18" s="12">
        <f>'[4]WHO Source data'!D17</f>
        <v>5388277</v>
      </c>
      <c r="C18" s="13">
        <f>'[4]WHO Source data'!E17</f>
        <v>13254439</v>
      </c>
      <c r="D18" s="18">
        <f>C18*0.18</f>
        <v>2385799.02</v>
      </c>
      <c r="E18" s="19">
        <f t="shared" si="1"/>
        <v>11799243</v>
      </c>
      <c r="F18" s="20">
        <f t="shared" si="2"/>
        <v>943939.44000000006</v>
      </c>
      <c r="G18" s="22">
        <f t="shared" si="3"/>
        <v>3329738.46</v>
      </c>
      <c r="H18" s="18">
        <f>C18*0.18</f>
        <v>2385799.02</v>
      </c>
      <c r="I18" s="19">
        <f t="shared" si="4"/>
        <v>11799243</v>
      </c>
      <c r="J18" s="20">
        <f t="shared" si="5"/>
        <v>943939.44000000006</v>
      </c>
      <c r="K18" s="21">
        <f t="shared" si="6"/>
        <v>3329738.46</v>
      </c>
      <c r="L18" s="14">
        <f>($C$18/2)*0.27</f>
        <v>1789349.2650000001</v>
      </c>
      <c r="M18" s="15">
        <f t="shared" si="7"/>
        <v>11799243</v>
      </c>
      <c r="N18" s="16">
        <f t="shared" si="8"/>
        <v>943939.44000000006</v>
      </c>
      <c r="O18" s="17">
        <f t="shared" si="9"/>
        <v>2733288.7050000001</v>
      </c>
      <c r="Q18" s="54">
        <f t="shared" si="10"/>
        <v>9659115.0609344989</v>
      </c>
    </row>
    <row r="19" spans="1:17" ht="20.100000000000001" customHeight="1" x14ac:dyDescent="0.25">
      <c r="A19" s="11" t="s">
        <v>23</v>
      </c>
      <c r="B19" s="12">
        <f>'[4]WHO Source data'!D18</f>
        <v>2318246</v>
      </c>
      <c r="C19" s="13">
        <f>'[4]WHO Source data'!E18</f>
        <v>3385871</v>
      </c>
      <c r="D19" s="18">
        <f>C19*0.18</f>
        <v>609456.78</v>
      </c>
      <c r="E19" s="19">
        <f t="shared" si="1"/>
        <v>1601437.5</v>
      </c>
      <c r="F19" s="20">
        <f t="shared" si="2"/>
        <v>128115</v>
      </c>
      <c r="G19" s="22">
        <f t="shared" si="3"/>
        <v>737571.78</v>
      </c>
      <c r="H19" s="14">
        <f>($C$19/2)*0.27</f>
        <v>457092.58500000002</v>
      </c>
      <c r="I19" s="15">
        <f t="shared" si="4"/>
        <v>1601437.5</v>
      </c>
      <c r="J19" s="16">
        <f t="shared" si="5"/>
        <v>128115</v>
      </c>
      <c r="K19" s="28">
        <f t="shared" si="6"/>
        <v>585207.58499999996</v>
      </c>
      <c r="L19" s="14">
        <f>($C$19/2)*0.27</f>
        <v>457092.58500000002</v>
      </c>
      <c r="M19" s="15">
        <f t="shared" si="7"/>
        <v>1601437.5</v>
      </c>
      <c r="N19" s="16">
        <f t="shared" si="8"/>
        <v>128115</v>
      </c>
      <c r="O19" s="17">
        <f t="shared" si="9"/>
        <v>585207.58499999996</v>
      </c>
      <c r="Q19" s="54">
        <f t="shared" si="10"/>
        <v>1961182.3194765002</v>
      </c>
    </row>
    <row r="20" spans="1:17" ht="20.100000000000001" customHeight="1" x14ac:dyDescent="0.25">
      <c r="A20" s="11" t="s">
        <v>24</v>
      </c>
      <c r="B20" s="12">
        <v>4524241</v>
      </c>
      <c r="C20" s="13">
        <v>16158010</v>
      </c>
      <c r="D20" s="23">
        <f>$C$20*0.18</f>
        <v>2908441.8</v>
      </c>
      <c r="E20" s="24">
        <f t="shared" si="1"/>
        <v>17450653.5</v>
      </c>
      <c r="F20" s="25">
        <f t="shared" si="2"/>
        <v>1396052.28</v>
      </c>
      <c r="G20" s="26">
        <f t="shared" si="3"/>
        <v>4304494.08</v>
      </c>
      <c r="H20" s="23">
        <f t="shared" ref="H20:L20" si="15">$C$20*0.18</f>
        <v>2908441.8</v>
      </c>
      <c r="I20" s="24">
        <f t="shared" si="4"/>
        <v>17450653.5</v>
      </c>
      <c r="J20" s="25">
        <f t="shared" si="5"/>
        <v>1396052.28</v>
      </c>
      <c r="K20" s="27">
        <f t="shared" si="6"/>
        <v>4304494.08</v>
      </c>
      <c r="L20" s="23">
        <f t="shared" si="15"/>
        <v>2908441.8</v>
      </c>
      <c r="M20" s="24">
        <f t="shared" si="7"/>
        <v>17450653.5</v>
      </c>
      <c r="N20" s="25">
        <f t="shared" si="8"/>
        <v>1396052.28</v>
      </c>
      <c r="O20" s="26">
        <f t="shared" si="9"/>
        <v>4304494.08</v>
      </c>
      <c r="Q20" s="54">
        <f t="shared" si="10"/>
        <v>13304760.751871999</v>
      </c>
    </row>
    <row r="21" spans="1:17" ht="20.100000000000001" customHeight="1" x14ac:dyDescent="0.25">
      <c r="A21" s="11" t="s">
        <v>25</v>
      </c>
      <c r="B21" s="12">
        <f>'[4]WHO Source data'!D27</f>
        <v>4870608</v>
      </c>
      <c r="C21" s="13">
        <f>'[4]WHO Source data'!E27</f>
        <v>8737953</v>
      </c>
      <c r="D21" s="23">
        <f>$C$21*0.18</f>
        <v>1572831.54</v>
      </c>
      <c r="E21" s="24">
        <f t="shared" si="1"/>
        <v>5801017.5</v>
      </c>
      <c r="F21" s="25">
        <f t="shared" si="2"/>
        <v>464081.4</v>
      </c>
      <c r="G21" s="26">
        <f t="shared" si="3"/>
        <v>2036912.94</v>
      </c>
      <c r="H21" s="23">
        <f t="shared" ref="H21:L21" si="16">$C$21*0.18</f>
        <v>1572831.54</v>
      </c>
      <c r="I21" s="24">
        <f t="shared" si="4"/>
        <v>5801017.5</v>
      </c>
      <c r="J21" s="25">
        <f t="shared" si="5"/>
        <v>464081.4</v>
      </c>
      <c r="K21" s="27">
        <f t="shared" si="6"/>
        <v>2036912.94</v>
      </c>
      <c r="L21" s="23">
        <f t="shared" si="16"/>
        <v>1572831.54</v>
      </c>
      <c r="M21" s="24">
        <f t="shared" si="7"/>
        <v>5801017.5</v>
      </c>
      <c r="N21" s="25">
        <f t="shared" si="8"/>
        <v>464081.4</v>
      </c>
      <c r="O21" s="26">
        <f t="shared" si="9"/>
        <v>2036912.94</v>
      </c>
      <c r="Q21" s="54">
        <f t="shared" si="10"/>
        <v>6295894.2062459998</v>
      </c>
    </row>
    <row r="22" spans="1:17" ht="20.100000000000001" customHeight="1" x14ac:dyDescent="0.25">
      <c r="A22" s="11" t="s">
        <v>26</v>
      </c>
      <c r="B22" s="12">
        <f>'[4]WHO Source data'!D24</f>
        <v>5561730</v>
      </c>
      <c r="C22" s="13">
        <f>'[4]WHO Source data'!E24</f>
        <v>13190870</v>
      </c>
      <c r="D22" s="23">
        <f>$C$22*0.18</f>
        <v>2374356.6</v>
      </c>
      <c r="E22" s="19">
        <f t="shared" si="1"/>
        <v>11443710</v>
      </c>
      <c r="F22" s="20">
        <f t="shared" si="2"/>
        <v>915496.8</v>
      </c>
      <c r="G22" s="22">
        <f t="shared" si="3"/>
        <v>3289853.4000000004</v>
      </c>
      <c r="H22" s="14">
        <f>($C$22/2)*0.27</f>
        <v>1780767.4500000002</v>
      </c>
      <c r="I22" s="15">
        <f t="shared" si="4"/>
        <v>11443710</v>
      </c>
      <c r="J22" s="16">
        <f>I22*0.08</f>
        <v>915496.8</v>
      </c>
      <c r="K22" s="28">
        <f t="shared" si="6"/>
        <v>2696264.25</v>
      </c>
      <c r="L22" s="14">
        <f t="shared" ref="L22" si="17">($C$22/2)*0.27</f>
        <v>1780767.4500000002</v>
      </c>
      <c r="M22" s="15">
        <f t="shared" si="7"/>
        <v>11443710</v>
      </c>
      <c r="N22" s="16">
        <f t="shared" si="8"/>
        <v>915496.8</v>
      </c>
      <c r="O22" s="17">
        <f t="shared" si="9"/>
        <v>2696264.25</v>
      </c>
      <c r="Q22" s="54">
        <f t="shared" si="10"/>
        <v>8927472.3203250002</v>
      </c>
    </row>
    <row r="23" spans="1:17" ht="20.100000000000001" customHeight="1" x14ac:dyDescent="0.25">
      <c r="A23" s="11" t="s">
        <v>27</v>
      </c>
      <c r="B23" s="12">
        <f>'[4]WHO Source data'!D25</f>
        <v>5148093</v>
      </c>
      <c r="C23" s="13">
        <f>'[4]WHO Source data'!E25</f>
        <v>12800043</v>
      </c>
      <c r="D23" s="18">
        <f>C23*0.18</f>
        <v>2304007.7399999998</v>
      </c>
      <c r="E23" s="19">
        <f t="shared" si="1"/>
        <v>11477925</v>
      </c>
      <c r="F23" s="20">
        <f t="shared" si="2"/>
        <v>918234</v>
      </c>
      <c r="G23" s="22">
        <f t="shared" si="3"/>
        <v>3222241.7399999998</v>
      </c>
      <c r="H23" s="14">
        <f>($C$23/2)*0.27</f>
        <v>1728005.8050000002</v>
      </c>
      <c r="I23" s="15">
        <f t="shared" si="4"/>
        <v>11477925</v>
      </c>
      <c r="J23" s="16">
        <f t="shared" si="5"/>
        <v>918234</v>
      </c>
      <c r="K23" s="28">
        <f t="shared" si="6"/>
        <v>2646239.8050000002</v>
      </c>
      <c r="L23" s="14">
        <f t="shared" ref="L23" si="18">($C$23/2)*0.27</f>
        <v>1728005.8050000002</v>
      </c>
      <c r="M23" s="15">
        <f t="shared" si="7"/>
        <v>11477925</v>
      </c>
      <c r="N23" s="16">
        <f t="shared" si="8"/>
        <v>918234</v>
      </c>
      <c r="O23" s="17">
        <f t="shared" si="9"/>
        <v>2646239.8050000002</v>
      </c>
      <c r="Q23" s="54">
        <f t="shared" si="10"/>
        <v>8755264.5482745003</v>
      </c>
    </row>
    <row r="24" spans="1:17" ht="20.100000000000001" customHeight="1" x14ac:dyDescent="0.25">
      <c r="A24" s="11" t="s">
        <v>28</v>
      </c>
      <c r="B24" s="12">
        <f>'[4]WHO Source data'!D26</f>
        <v>2872850</v>
      </c>
      <c r="C24" s="13">
        <f>'[4]WHO Source data'!E26</f>
        <v>4452018</v>
      </c>
      <c r="D24" s="23">
        <f>$C$24*0.18</f>
        <v>801363.24</v>
      </c>
      <c r="E24" s="24">
        <f t="shared" si="1"/>
        <v>2368752</v>
      </c>
      <c r="F24" s="25">
        <f t="shared" si="2"/>
        <v>189500.16</v>
      </c>
      <c r="G24" s="26">
        <f t="shared" si="3"/>
        <v>990863.4</v>
      </c>
      <c r="H24" s="23">
        <f t="shared" ref="H24:L24" si="19">$C$24*0.18</f>
        <v>801363.24</v>
      </c>
      <c r="I24" s="24">
        <f t="shared" si="4"/>
        <v>2368752</v>
      </c>
      <c r="J24" s="25">
        <f t="shared" si="5"/>
        <v>189500.16</v>
      </c>
      <c r="K24" s="27">
        <f t="shared" si="6"/>
        <v>990863.4</v>
      </c>
      <c r="L24" s="23">
        <f t="shared" si="19"/>
        <v>801363.24</v>
      </c>
      <c r="M24" s="24">
        <f t="shared" si="7"/>
        <v>2368752</v>
      </c>
      <c r="N24" s="25">
        <f t="shared" si="8"/>
        <v>189500.16</v>
      </c>
      <c r="O24" s="26">
        <f t="shared" si="9"/>
        <v>990863.4</v>
      </c>
      <c r="Q24" s="54">
        <f t="shared" si="10"/>
        <v>3062659.6830599997</v>
      </c>
    </row>
    <row r="25" spans="1:17" ht="30" customHeight="1" thickBot="1" x14ac:dyDescent="0.3">
      <c r="A25" s="29" t="s">
        <v>29</v>
      </c>
      <c r="B25" s="30">
        <f>SUM(B10:B24)</f>
        <v>64649200</v>
      </c>
      <c r="C25" s="31">
        <f>SUM(C10:C24)</f>
        <v>135156506</v>
      </c>
      <c r="D25" s="32">
        <f>SUM(D10:D24)</f>
        <v>24198071.174999997</v>
      </c>
      <c r="E25" s="33"/>
      <c r="F25" s="34">
        <f>SUM(F10:F24)</f>
        <v>8460876.7200000007</v>
      </c>
      <c r="G25" s="35">
        <f t="shared" si="3"/>
        <v>32658947.894999996</v>
      </c>
      <c r="H25" s="32">
        <f>SUM(H10:H24)</f>
        <v>22876115.894999996</v>
      </c>
      <c r="I25" s="36"/>
      <c r="J25" s="34">
        <f>SUM(J10:J24)</f>
        <v>8460876.7200000007</v>
      </c>
      <c r="K25" s="37">
        <f t="shared" si="6"/>
        <v>31336992.614999995</v>
      </c>
      <c r="L25" s="32">
        <f>SUM(L10:L24)</f>
        <v>21736486.034999996</v>
      </c>
      <c r="M25" s="33"/>
      <c r="N25" s="34">
        <f>SUM(N10:N24)</f>
        <v>8460876.7200000007</v>
      </c>
      <c r="O25" s="35">
        <f t="shared" si="9"/>
        <v>30197362.754999995</v>
      </c>
    </row>
    <row r="26" spans="1:17" s="42" customFormat="1" ht="27.75" customHeight="1" x14ac:dyDescent="0.25">
      <c r="A26" s="38" t="s">
        <v>30</v>
      </c>
      <c r="B26" s="39"/>
      <c r="C26" s="40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</row>
    <row r="29" spans="1:17" ht="21" x14ac:dyDescent="0.35">
      <c r="A29" s="43" t="s">
        <v>33</v>
      </c>
    </row>
    <row r="30" spans="1:17" ht="16.5" thickBot="1" x14ac:dyDescent="0.3">
      <c r="A30" s="60" t="s">
        <v>1</v>
      </c>
      <c r="B30" s="60"/>
      <c r="C30" s="60"/>
      <c r="D30" s="60"/>
      <c r="E30" s="60"/>
      <c r="F30" s="60"/>
      <c r="G30" s="44"/>
    </row>
    <row r="31" spans="1:17" ht="15.75" thickBot="1" x14ac:dyDescent="0.3">
      <c r="A31" s="61" t="s">
        <v>3</v>
      </c>
      <c r="B31" s="61" t="s">
        <v>4</v>
      </c>
      <c r="C31" s="68" t="s">
        <v>5</v>
      </c>
      <c r="D31" s="52" t="s">
        <v>6</v>
      </c>
      <c r="E31" s="59" t="s">
        <v>7</v>
      </c>
      <c r="F31" s="53" t="s">
        <v>8</v>
      </c>
      <c r="G31" t="s">
        <v>40</v>
      </c>
    </row>
    <row r="32" spans="1:17" x14ac:dyDescent="0.25">
      <c r="A32" s="62"/>
      <c r="B32" s="62"/>
      <c r="C32" s="69"/>
      <c r="D32" s="45" t="s">
        <v>34</v>
      </c>
      <c r="E32" s="45" t="s">
        <v>34</v>
      </c>
      <c r="F32" s="45" t="s">
        <v>34</v>
      </c>
      <c r="G32"/>
      <c r="I32" s="55"/>
    </row>
    <row r="33" spans="1:7" x14ac:dyDescent="0.25">
      <c r="A33" s="11" t="s">
        <v>35</v>
      </c>
      <c r="B33" s="12">
        <v>2069534</v>
      </c>
      <c r="C33" s="13">
        <v>3239149</v>
      </c>
      <c r="D33" s="23">
        <f>B33*0.27</f>
        <v>558774.18000000005</v>
      </c>
      <c r="E33" s="25">
        <f t="shared" ref="E33:E36" si="20">B33*0.18</f>
        <v>372516.12</v>
      </c>
      <c r="F33" s="25">
        <f t="shared" ref="F33:F36" si="21">B33*0.18</f>
        <v>372516.12</v>
      </c>
      <c r="G33" s="54">
        <f>D33+E33*1.03+F33*1.0609</f>
        <v>1337668.135308</v>
      </c>
    </row>
    <row r="34" spans="1:7" x14ac:dyDescent="0.25">
      <c r="A34" s="11" t="s">
        <v>36</v>
      </c>
      <c r="B34" s="12">
        <v>240576</v>
      </c>
      <c r="C34" s="13">
        <v>322781</v>
      </c>
      <c r="D34" s="23">
        <f>B34*0.27</f>
        <v>64955.520000000004</v>
      </c>
      <c r="E34" s="25">
        <f t="shared" si="20"/>
        <v>43303.68</v>
      </c>
      <c r="F34" s="25">
        <f t="shared" si="21"/>
        <v>43303.68</v>
      </c>
      <c r="G34" s="54">
        <f t="shared" ref="G34:G37" si="22">D34+E34*1.03+F34*1.0609</f>
        <v>155499.18451200001</v>
      </c>
    </row>
    <row r="35" spans="1:7" x14ac:dyDescent="0.25">
      <c r="A35" s="11" t="s">
        <v>37</v>
      </c>
      <c r="B35" s="12">
        <v>174530</v>
      </c>
      <c r="C35" s="13">
        <v>343554</v>
      </c>
      <c r="D35" s="23">
        <f>B35*0.27</f>
        <v>47123.100000000006</v>
      </c>
      <c r="E35" s="25">
        <f t="shared" si="20"/>
        <v>31415.399999999998</v>
      </c>
      <c r="F35" s="25">
        <f t="shared" si="21"/>
        <v>31415.399999999998</v>
      </c>
      <c r="G35" s="54">
        <f t="shared" si="22"/>
        <v>112809.55985999999</v>
      </c>
    </row>
    <row r="36" spans="1:7" x14ac:dyDescent="0.25">
      <c r="A36" s="11" t="s">
        <v>38</v>
      </c>
      <c r="B36" s="12">
        <v>161527</v>
      </c>
      <c r="C36" s="13">
        <v>320693</v>
      </c>
      <c r="D36" s="23">
        <f>B36*0.27</f>
        <v>43612.29</v>
      </c>
      <c r="E36" s="25">
        <f t="shared" si="20"/>
        <v>29074.86</v>
      </c>
      <c r="F36" s="25">
        <f t="shared" si="21"/>
        <v>29074.86</v>
      </c>
      <c r="G36" s="54">
        <f t="shared" si="22"/>
        <v>104404.914774</v>
      </c>
    </row>
    <row r="37" spans="1:7" ht="15.75" thickBot="1" x14ac:dyDescent="0.3">
      <c r="A37" s="29" t="s">
        <v>29</v>
      </c>
      <c r="B37" s="49">
        <f>SUM(B33:B36)</f>
        <v>2646167</v>
      </c>
      <c r="C37" s="31">
        <f>SUM(C33:C36)</f>
        <v>4226177</v>
      </c>
      <c r="D37" s="32">
        <f>SUM(D33:D36)</f>
        <v>714465.09000000008</v>
      </c>
      <c r="E37" s="33">
        <f>SUM(E33:E36)</f>
        <v>476310.06</v>
      </c>
      <c r="F37" s="34">
        <f>SUM(F33:F36)</f>
        <v>476310.06</v>
      </c>
      <c r="G37" s="54">
        <f t="shared" si="22"/>
        <v>1710381.7944540002</v>
      </c>
    </row>
    <row r="38" spans="1:7" ht="30" x14ac:dyDescent="0.25">
      <c r="A38" s="38" t="s">
        <v>30</v>
      </c>
      <c r="B38" s="39"/>
      <c r="C38" s="40"/>
      <c r="D38" s="41"/>
      <c r="E38" s="41"/>
      <c r="F38" s="41"/>
      <c r="G38"/>
    </row>
  </sheetData>
  <mergeCells count="11">
    <mergeCell ref="A30:F30"/>
    <mergeCell ref="A31:A32"/>
    <mergeCell ref="B31:B32"/>
    <mergeCell ref="C31:C32"/>
    <mergeCell ref="A7:L7"/>
    <mergeCell ref="A8:A9"/>
    <mergeCell ref="B8:B9"/>
    <mergeCell ref="C8:C9"/>
    <mergeCell ref="D8:G8"/>
    <mergeCell ref="H8:K8"/>
    <mergeCell ref="L8:O8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Reduced Scenario 2018-2021</vt:lpstr>
      <vt:lpstr>Ideal Scenario 2018-2021</vt:lpstr>
      <vt:lpstr>Expansion_Scenario 2018-2021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2018-01-09T22:21:36Z</dcterms:created>
  <dcterms:modified xsi:type="dcterms:W3CDTF">2018-01-09T22:22:18Z</dcterms:modified>
</cp:coreProperties>
</file>