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15" yWindow="480" windowWidth="23250" windowHeight="13785" tabRatio="807" activeTab="1"/>
  </bookViews>
  <sheets>
    <sheet name="Summary-Dowa Non-net Costs" sheetId="1" r:id="rId1"/>
    <sheet name="Dowa-CostDriverInput" sheetId="8" r:id="rId2"/>
    <sheet name="Data Sources" sheetId="7" r:id="rId3"/>
    <sheet name="Project Timeline" sheetId="10" r:id="rId4"/>
  </sheets>
  <calcPr calcId="145621"/>
</workbook>
</file>

<file path=xl/calcChain.xml><?xml version="1.0" encoding="utf-8"?>
<calcChain xmlns="http://schemas.openxmlformats.org/spreadsheetml/2006/main">
  <c r="V12" i="8" l="1"/>
  <c r="T12" i="8" l="1"/>
  <c r="D22" i="1"/>
  <c r="H22" i="1"/>
  <c r="T87" i="8"/>
  <c r="V87" i="8"/>
  <c r="X87" i="8"/>
  <c r="T86" i="8"/>
  <c r="V86" i="8"/>
  <c r="X86" i="8"/>
  <c r="X88" i="8"/>
  <c r="T113" i="8"/>
  <c r="V113" i="8"/>
  <c r="X113" i="8"/>
  <c r="T114" i="8"/>
  <c r="V114" i="8"/>
  <c r="X114" i="8"/>
  <c r="T115" i="8"/>
  <c r="V115" i="8"/>
  <c r="X115" i="8"/>
  <c r="X116" i="8"/>
  <c r="T107" i="8"/>
  <c r="V107" i="8"/>
  <c r="X107" i="8"/>
  <c r="T108" i="8"/>
  <c r="V108" i="8"/>
  <c r="X108" i="8"/>
  <c r="X109" i="8"/>
  <c r="T97" i="8"/>
  <c r="V97" i="8"/>
  <c r="X97" i="8"/>
  <c r="T98" i="8"/>
  <c r="V98" i="8"/>
  <c r="X98" i="8"/>
  <c r="T99" i="8"/>
  <c r="V99" i="8"/>
  <c r="X99" i="8"/>
  <c r="T100" i="8"/>
  <c r="V100" i="8"/>
  <c r="X100" i="8"/>
  <c r="T101" i="8"/>
  <c r="V101" i="8"/>
  <c r="X101" i="8"/>
  <c r="T102" i="8"/>
  <c r="V102" i="8"/>
  <c r="X102" i="8"/>
  <c r="X103" i="8"/>
  <c r="T76" i="8"/>
  <c r="V76" i="8"/>
  <c r="X76" i="8"/>
  <c r="T77" i="8"/>
  <c r="V77" i="8"/>
  <c r="X77" i="8"/>
  <c r="T78" i="8"/>
  <c r="V78" i="8"/>
  <c r="X78" i="8"/>
  <c r="T79" i="8"/>
  <c r="V79" i="8"/>
  <c r="X79" i="8"/>
  <c r="X80" i="8"/>
  <c r="T24" i="8"/>
  <c r="V24" i="8"/>
  <c r="X24" i="8"/>
  <c r="T25" i="8"/>
  <c r="V25" i="8"/>
  <c r="X25" i="8"/>
  <c r="T26" i="8"/>
  <c r="V26" i="8"/>
  <c r="X26" i="8"/>
  <c r="T27" i="8"/>
  <c r="V27" i="8"/>
  <c r="X27" i="8"/>
  <c r="T28" i="8"/>
  <c r="V28" i="8"/>
  <c r="X28" i="8"/>
  <c r="X29" i="8"/>
  <c r="T33" i="8"/>
  <c r="V33" i="8"/>
  <c r="X33" i="8"/>
  <c r="T34" i="8"/>
  <c r="V34" i="8"/>
  <c r="X34" i="8"/>
  <c r="T35" i="8"/>
  <c r="V35" i="8"/>
  <c r="X35" i="8"/>
  <c r="T36" i="8"/>
  <c r="V36" i="8"/>
  <c r="X36" i="8"/>
  <c r="T37" i="8"/>
  <c r="V37" i="8"/>
  <c r="X37" i="8"/>
  <c r="T38" i="8"/>
  <c r="V38" i="8"/>
  <c r="X38" i="8"/>
  <c r="T39" i="8"/>
  <c r="V39" i="8"/>
  <c r="X39" i="8"/>
  <c r="X40" i="8"/>
  <c r="T44" i="8"/>
  <c r="V44" i="8"/>
  <c r="X44" i="8"/>
  <c r="T45" i="8"/>
  <c r="V45" i="8"/>
  <c r="X45" i="8"/>
  <c r="T46" i="8"/>
  <c r="V46" i="8"/>
  <c r="X46" i="8"/>
  <c r="T47" i="8"/>
  <c r="V47" i="8"/>
  <c r="X47" i="8"/>
  <c r="T48" i="8"/>
  <c r="V48" i="8"/>
  <c r="X48" i="8"/>
  <c r="T49" i="8"/>
  <c r="V49" i="8"/>
  <c r="X49" i="8"/>
  <c r="X50" i="8"/>
  <c r="X52" i="8"/>
  <c r="V29" i="8"/>
  <c r="V40" i="8"/>
  <c r="V50" i="8"/>
  <c r="V52" i="8"/>
  <c r="T29" i="8"/>
  <c r="T40" i="8"/>
  <c r="T50" i="8"/>
  <c r="T52" i="8"/>
  <c r="T133" i="8"/>
  <c r="D142" i="1"/>
  <c r="H142" i="1"/>
  <c r="J142" i="1"/>
  <c r="T134" i="8"/>
  <c r="D143" i="1"/>
  <c r="H143" i="1"/>
  <c r="J143" i="1"/>
  <c r="T135" i="8"/>
  <c r="D144" i="1"/>
  <c r="H144" i="1"/>
  <c r="J144" i="1"/>
  <c r="T136" i="8"/>
  <c r="D145" i="1"/>
  <c r="H145" i="1"/>
  <c r="J145" i="1"/>
  <c r="T137" i="8"/>
  <c r="D146" i="1"/>
  <c r="H146" i="1"/>
  <c r="J146" i="1"/>
  <c r="T138" i="8"/>
  <c r="D147" i="1"/>
  <c r="H147" i="1"/>
  <c r="J147" i="1"/>
  <c r="T139" i="8"/>
  <c r="D148" i="1"/>
  <c r="H148" i="1"/>
  <c r="J148" i="1"/>
  <c r="J149" i="1"/>
  <c r="T140" i="8"/>
  <c r="T174" i="8"/>
  <c r="V174" i="8"/>
  <c r="X174" i="8"/>
  <c r="T175" i="8"/>
  <c r="V175" i="8"/>
  <c r="X175" i="8"/>
  <c r="T176" i="8"/>
  <c r="V176" i="8"/>
  <c r="X176" i="8"/>
  <c r="T177" i="8"/>
  <c r="V177" i="8"/>
  <c r="X177" i="8"/>
  <c r="T178" i="8"/>
  <c r="V178" i="8"/>
  <c r="X178" i="8"/>
  <c r="T179" i="8"/>
  <c r="V179" i="8"/>
  <c r="X179" i="8"/>
  <c r="X180" i="8"/>
  <c r="T202" i="8"/>
  <c r="V202" i="8"/>
  <c r="X202" i="8"/>
  <c r="T203" i="8"/>
  <c r="V203" i="8"/>
  <c r="X203" i="8"/>
  <c r="T204" i="8"/>
  <c r="V204" i="8"/>
  <c r="X204" i="8"/>
  <c r="X205" i="8"/>
  <c r="T209" i="8"/>
  <c r="V209" i="8"/>
  <c r="X209" i="8"/>
  <c r="T210" i="8"/>
  <c r="V210" i="8"/>
  <c r="X210" i="8"/>
  <c r="T211" i="8"/>
  <c r="V211" i="8"/>
  <c r="X211" i="8"/>
  <c r="X212" i="8"/>
  <c r="V116" i="8"/>
  <c r="V109" i="8"/>
  <c r="V103" i="8"/>
  <c r="T92" i="8"/>
  <c r="V92" i="8"/>
  <c r="V93" i="8"/>
  <c r="V88" i="8"/>
  <c r="V80" i="8"/>
  <c r="T64" i="8"/>
  <c r="V64" i="8"/>
  <c r="T65" i="8"/>
  <c r="V65" i="8"/>
  <c r="T66" i="8"/>
  <c r="V66" i="8"/>
  <c r="T67" i="8"/>
  <c r="V67" i="8"/>
  <c r="T68" i="8"/>
  <c r="V68" i="8"/>
  <c r="T69" i="8"/>
  <c r="V69" i="8"/>
  <c r="T70" i="8"/>
  <c r="V70" i="8"/>
  <c r="T71" i="8"/>
  <c r="V71" i="8"/>
  <c r="T72" i="8"/>
  <c r="V72" i="8"/>
  <c r="V73" i="8"/>
  <c r="T57" i="8"/>
  <c r="V57" i="8"/>
  <c r="T58" i="8"/>
  <c r="V58" i="8"/>
  <c r="T59" i="8"/>
  <c r="V59" i="8"/>
  <c r="T60" i="8"/>
  <c r="V60" i="8"/>
  <c r="V61" i="8"/>
  <c r="V82" i="8"/>
  <c r="V118" i="8"/>
  <c r="V309" i="8"/>
  <c r="T232" i="8"/>
  <c r="V232" i="8"/>
  <c r="T233" i="8"/>
  <c r="V233" i="8"/>
  <c r="T234" i="8"/>
  <c r="V234" i="8"/>
  <c r="T235" i="8"/>
  <c r="V235" i="8"/>
  <c r="T236" i="8"/>
  <c r="V236" i="8"/>
  <c r="T237" i="8"/>
  <c r="V237" i="8"/>
  <c r="V238" i="8"/>
  <c r="T264" i="8"/>
  <c r="V264" i="8"/>
  <c r="T265" i="8"/>
  <c r="V265" i="8"/>
  <c r="V266" i="8"/>
  <c r="T252" i="8"/>
  <c r="V252" i="8"/>
  <c r="T253" i="8"/>
  <c r="V253" i="8"/>
  <c r="T254" i="8"/>
  <c r="V254" i="8"/>
  <c r="T255" i="8"/>
  <c r="V255" i="8"/>
  <c r="T256" i="8"/>
  <c r="V256" i="8"/>
  <c r="T257" i="8"/>
  <c r="V257" i="8"/>
  <c r="T258" i="8"/>
  <c r="V258" i="8"/>
  <c r="T259" i="8"/>
  <c r="V259" i="8"/>
  <c r="T260" i="8"/>
  <c r="V260" i="8"/>
  <c r="V261" i="8"/>
  <c r="T243" i="8"/>
  <c r="V243" i="8"/>
  <c r="T244" i="8"/>
  <c r="V244" i="8"/>
  <c r="T245" i="8"/>
  <c r="V245" i="8"/>
  <c r="T246" i="8"/>
  <c r="V246" i="8"/>
  <c r="T247" i="8"/>
  <c r="V247" i="8"/>
  <c r="T248" i="8"/>
  <c r="V248" i="8"/>
  <c r="V249" i="8"/>
  <c r="V268" i="8"/>
  <c r="T272" i="8"/>
  <c r="V272" i="8"/>
  <c r="T273" i="8"/>
  <c r="V273" i="8"/>
  <c r="V274" i="8"/>
  <c r="T278" i="8"/>
  <c r="V278" i="8"/>
  <c r="T279" i="8"/>
  <c r="V279" i="8"/>
  <c r="T280" i="8"/>
  <c r="V280" i="8"/>
  <c r="V281" i="8"/>
  <c r="V283" i="8"/>
  <c r="V291" i="8"/>
  <c r="V292" i="8"/>
  <c r="V295" i="8"/>
  <c r="V296" i="8"/>
  <c r="V299" i="8"/>
  <c r="V300" i="8"/>
  <c r="V301" i="8"/>
  <c r="V297" i="8"/>
  <c r="V293" i="8"/>
  <c r="V303" i="8"/>
  <c r="V313" i="8"/>
  <c r="T125" i="8"/>
  <c r="V125" i="8"/>
  <c r="T126" i="8"/>
  <c r="V126" i="8"/>
  <c r="T127" i="8"/>
  <c r="V127" i="8"/>
  <c r="T128" i="8"/>
  <c r="V128" i="8"/>
  <c r="T129" i="8"/>
  <c r="V129" i="8"/>
  <c r="V130" i="8"/>
  <c r="V133" i="8"/>
  <c r="V134" i="8"/>
  <c r="V135" i="8"/>
  <c r="V136" i="8"/>
  <c r="V137" i="8"/>
  <c r="V138" i="8"/>
  <c r="V139" i="8"/>
  <c r="V140" i="8"/>
  <c r="T143" i="8"/>
  <c r="V143" i="8"/>
  <c r="T144" i="8"/>
  <c r="V144" i="8"/>
  <c r="T145" i="8"/>
  <c r="V145" i="8"/>
  <c r="T146" i="8"/>
  <c r="V146" i="8"/>
  <c r="T147" i="8"/>
  <c r="V147" i="8"/>
  <c r="T148" i="8"/>
  <c r="V148" i="8"/>
  <c r="V149" i="8"/>
  <c r="V151" i="8"/>
  <c r="V180" i="8"/>
  <c r="T163" i="8"/>
  <c r="V163" i="8"/>
  <c r="T164" i="8"/>
  <c r="V164" i="8"/>
  <c r="T165" i="8"/>
  <c r="V165" i="8"/>
  <c r="T166" i="8"/>
  <c r="V166" i="8"/>
  <c r="T167" i="8"/>
  <c r="V167" i="8"/>
  <c r="T168" i="8"/>
  <c r="V168" i="8"/>
  <c r="T169" i="8"/>
  <c r="V169" i="8"/>
  <c r="T170" i="8"/>
  <c r="V170" i="8"/>
  <c r="V171" i="8"/>
  <c r="T156" i="8"/>
  <c r="V156" i="8"/>
  <c r="T157" i="8"/>
  <c r="V157" i="8"/>
  <c r="T158" i="8"/>
  <c r="V158" i="8"/>
  <c r="T159" i="8"/>
  <c r="V159" i="8"/>
  <c r="V160" i="8"/>
  <c r="V182" i="8"/>
  <c r="T186" i="8"/>
  <c r="V186" i="8"/>
  <c r="T187" i="8"/>
  <c r="V187" i="8"/>
  <c r="V188" i="8"/>
  <c r="T192" i="8"/>
  <c r="V192" i="8"/>
  <c r="T193" i="8"/>
  <c r="V193" i="8"/>
  <c r="T194" i="8"/>
  <c r="V194" i="8"/>
  <c r="T195" i="8"/>
  <c r="V195" i="8"/>
  <c r="T196" i="8"/>
  <c r="V196" i="8"/>
  <c r="T197" i="8"/>
  <c r="V197" i="8"/>
  <c r="V198" i="8"/>
  <c r="V205" i="8"/>
  <c r="V212" i="8"/>
  <c r="V214" i="8"/>
  <c r="V311" i="8"/>
  <c r="V13" i="8"/>
  <c r="V307" i="8" s="1"/>
  <c r="X163" i="8"/>
  <c r="X164" i="8"/>
  <c r="X165" i="8"/>
  <c r="X166" i="8"/>
  <c r="X167" i="8"/>
  <c r="X168" i="8"/>
  <c r="X169" i="8"/>
  <c r="X170" i="8"/>
  <c r="X171" i="8"/>
  <c r="X156" i="8"/>
  <c r="X157" i="8"/>
  <c r="X158" i="8"/>
  <c r="X159" i="8"/>
  <c r="X160" i="8"/>
  <c r="X182" i="8"/>
  <c r="X125" i="8"/>
  <c r="X126" i="8"/>
  <c r="X127" i="8"/>
  <c r="X128" i="8"/>
  <c r="X129" i="8"/>
  <c r="X130" i="8"/>
  <c r="X133" i="8"/>
  <c r="X134" i="8"/>
  <c r="X135" i="8"/>
  <c r="X136" i="8"/>
  <c r="X137" i="8"/>
  <c r="X138" i="8"/>
  <c r="X139" i="8"/>
  <c r="X140" i="8"/>
  <c r="X143" i="8"/>
  <c r="X144" i="8"/>
  <c r="X145" i="8"/>
  <c r="X146" i="8"/>
  <c r="X147" i="8"/>
  <c r="X148" i="8"/>
  <c r="X149" i="8"/>
  <c r="X151" i="8"/>
  <c r="X186" i="8"/>
  <c r="X187" i="8"/>
  <c r="X188" i="8"/>
  <c r="X192" i="8"/>
  <c r="X193" i="8"/>
  <c r="X194" i="8"/>
  <c r="X195" i="8"/>
  <c r="X196" i="8"/>
  <c r="X197" i="8"/>
  <c r="X198" i="8"/>
  <c r="X214" i="8"/>
  <c r="X264" i="8"/>
  <c r="X265" i="8"/>
  <c r="X266" i="8"/>
  <c r="D122" i="1"/>
  <c r="H122" i="1"/>
  <c r="J122" i="1"/>
  <c r="D123" i="1"/>
  <c r="H123" i="1"/>
  <c r="J123" i="1"/>
  <c r="D124" i="1"/>
  <c r="H124" i="1"/>
  <c r="J124" i="1"/>
  <c r="J125" i="1"/>
  <c r="D116" i="1"/>
  <c r="H116" i="1"/>
  <c r="J116" i="1"/>
  <c r="D117" i="1"/>
  <c r="H117" i="1"/>
  <c r="J117" i="1"/>
  <c r="J118" i="1"/>
  <c r="D106" i="1"/>
  <c r="H106" i="1"/>
  <c r="J106" i="1"/>
  <c r="D107" i="1"/>
  <c r="H107" i="1"/>
  <c r="J107" i="1"/>
  <c r="D108" i="1"/>
  <c r="H108" i="1"/>
  <c r="J108" i="1"/>
  <c r="D109" i="1"/>
  <c r="H109" i="1"/>
  <c r="J109" i="1"/>
  <c r="D110" i="1"/>
  <c r="H110" i="1"/>
  <c r="J110" i="1"/>
  <c r="D111" i="1"/>
  <c r="H111" i="1"/>
  <c r="J111" i="1"/>
  <c r="J112" i="1"/>
  <c r="D101" i="1"/>
  <c r="H101" i="1"/>
  <c r="J101" i="1"/>
  <c r="J102" i="1"/>
  <c r="D95" i="1"/>
  <c r="H95" i="1"/>
  <c r="J95" i="1"/>
  <c r="D96" i="1"/>
  <c r="H96" i="1"/>
  <c r="J96" i="1"/>
  <c r="J97" i="1"/>
  <c r="D85" i="1"/>
  <c r="H85" i="1"/>
  <c r="J85" i="1"/>
  <c r="D86" i="1"/>
  <c r="H86" i="1"/>
  <c r="J86" i="1"/>
  <c r="D87" i="1"/>
  <c r="H87" i="1"/>
  <c r="J87" i="1"/>
  <c r="D88" i="1"/>
  <c r="H88" i="1"/>
  <c r="J88" i="1"/>
  <c r="J89" i="1"/>
  <c r="D73" i="1"/>
  <c r="H73" i="1"/>
  <c r="J73" i="1"/>
  <c r="D74" i="1"/>
  <c r="H74" i="1"/>
  <c r="J74" i="1"/>
  <c r="D75" i="1"/>
  <c r="H75" i="1"/>
  <c r="J75" i="1"/>
  <c r="D76" i="1"/>
  <c r="H76" i="1"/>
  <c r="J76" i="1"/>
  <c r="D77" i="1"/>
  <c r="H77" i="1"/>
  <c r="J77" i="1"/>
  <c r="D78" i="1"/>
  <c r="H78" i="1"/>
  <c r="J78" i="1"/>
  <c r="D79" i="1"/>
  <c r="H79" i="1"/>
  <c r="J79" i="1"/>
  <c r="D80" i="1"/>
  <c r="H80" i="1"/>
  <c r="J80" i="1"/>
  <c r="D81" i="1"/>
  <c r="H81" i="1"/>
  <c r="J81" i="1"/>
  <c r="J82" i="1"/>
  <c r="D66" i="1"/>
  <c r="H66" i="1"/>
  <c r="J66" i="1"/>
  <c r="D67" i="1"/>
  <c r="H67" i="1"/>
  <c r="J67" i="1"/>
  <c r="D68" i="1"/>
  <c r="H68" i="1"/>
  <c r="J68" i="1"/>
  <c r="D69" i="1"/>
  <c r="H69" i="1"/>
  <c r="J69" i="1"/>
  <c r="J70" i="1"/>
  <c r="J91" i="1"/>
  <c r="D53" i="1"/>
  <c r="H53" i="1"/>
  <c r="J53" i="1"/>
  <c r="D54" i="1"/>
  <c r="H54" i="1"/>
  <c r="J54" i="1"/>
  <c r="D55" i="1"/>
  <c r="H55" i="1"/>
  <c r="J55" i="1"/>
  <c r="D56" i="1"/>
  <c r="H56" i="1"/>
  <c r="J56" i="1"/>
  <c r="D57" i="1"/>
  <c r="H57" i="1"/>
  <c r="J57" i="1"/>
  <c r="D58" i="1"/>
  <c r="H58" i="1"/>
  <c r="J58" i="1"/>
  <c r="J59" i="1"/>
  <c r="D42" i="1"/>
  <c r="H42" i="1"/>
  <c r="J42" i="1"/>
  <c r="D43" i="1"/>
  <c r="H43" i="1"/>
  <c r="J43" i="1"/>
  <c r="D44" i="1"/>
  <c r="H44" i="1"/>
  <c r="J44" i="1"/>
  <c r="D45" i="1"/>
  <c r="H45" i="1"/>
  <c r="J45" i="1"/>
  <c r="D46" i="1"/>
  <c r="H46" i="1"/>
  <c r="J46" i="1"/>
  <c r="D47" i="1"/>
  <c r="H47" i="1"/>
  <c r="J47" i="1"/>
  <c r="D48" i="1"/>
  <c r="H48" i="1"/>
  <c r="J48" i="1"/>
  <c r="J49" i="1"/>
  <c r="D33" i="1"/>
  <c r="H33" i="1"/>
  <c r="J33" i="1"/>
  <c r="D34" i="1"/>
  <c r="H34" i="1"/>
  <c r="J34" i="1"/>
  <c r="D35" i="1"/>
  <c r="H35" i="1"/>
  <c r="J35" i="1"/>
  <c r="D36" i="1"/>
  <c r="H36" i="1"/>
  <c r="J36" i="1"/>
  <c r="D37" i="1"/>
  <c r="H37" i="1"/>
  <c r="J37" i="1"/>
  <c r="J38" i="1"/>
  <c r="J61" i="1"/>
  <c r="J127" i="1"/>
  <c r="H125" i="1"/>
  <c r="H118" i="1"/>
  <c r="H112" i="1"/>
  <c r="H102" i="1"/>
  <c r="H97" i="1"/>
  <c r="H89" i="1"/>
  <c r="H82" i="1"/>
  <c r="H70" i="1"/>
  <c r="H91" i="1"/>
  <c r="H59" i="1"/>
  <c r="H49" i="1"/>
  <c r="H38" i="1"/>
  <c r="H61" i="1"/>
  <c r="H127" i="1"/>
  <c r="D125" i="1"/>
  <c r="D118" i="1"/>
  <c r="D112" i="1"/>
  <c r="D102" i="1"/>
  <c r="D97" i="1"/>
  <c r="D89" i="1"/>
  <c r="D82" i="1"/>
  <c r="D70" i="1"/>
  <c r="D91" i="1"/>
  <c r="D59" i="1"/>
  <c r="D49" i="1"/>
  <c r="D38" i="1"/>
  <c r="D61" i="1"/>
  <c r="D127" i="1"/>
  <c r="F101" i="1"/>
  <c r="D183" i="1"/>
  <c r="F183" i="1"/>
  <c r="H183" i="1"/>
  <c r="J183" i="1"/>
  <c r="D184" i="1"/>
  <c r="F184" i="1"/>
  <c r="H184" i="1"/>
  <c r="J184" i="1"/>
  <c r="D185" i="1"/>
  <c r="F185" i="1"/>
  <c r="H185" i="1"/>
  <c r="J185" i="1"/>
  <c r="D186" i="1"/>
  <c r="F186" i="1"/>
  <c r="H186" i="1"/>
  <c r="J186" i="1"/>
  <c r="D187" i="1"/>
  <c r="F187" i="1"/>
  <c r="H187" i="1"/>
  <c r="J187" i="1"/>
  <c r="D188" i="1"/>
  <c r="F188" i="1"/>
  <c r="H188" i="1"/>
  <c r="J188" i="1"/>
  <c r="J189" i="1"/>
  <c r="D172" i="1"/>
  <c r="F172" i="1"/>
  <c r="H172" i="1"/>
  <c r="J172" i="1"/>
  <c r="D173" i="1"/>
  <c r="F173" i="1"/>
  <c r="H173" i="1"/>
  <c r="J173" i="1"/>
  <c r="D174" i="1"/>
  <c r="F174" i="1"/>
  <c r="H174" i="1"/>
  <c r="J174" i="1"/>
  <c r="D175" i="1"/>
  <c r="F175" i="1"/>
  <c r="H175" i="1"/>
  <c r="J175" i="1"/>
  <c r="D176" i="1"/>
  <c r="F176" i="1"/>
  <c r="H176" i="1"/>
  <c r="J176" i="1"/>
  <c r="D177" i="1"/>
  <c r="F177" i="1"/>
  <c r="H177" i="1"/>
  <c r="J177" i="1"/>
  <c r="D178" i="1"/>
  <c r="F178" i="1"/>
  <c r="H178" i="1"/>
  <c r="J178" i="1"/>
  <c r="D179" i="1"/>
  <c r="F179" i="1"/>
  <c r="H179" i="1"/>
  <c r="J179" i="1"/>
  <c r="J180" i="1"/>
  <c r="D165" i="1"/>
  <c r="F165" i="1"/>
  <c r="H165" i="1"/>
  <c r="J165" i="1"/>
  <c r="D166" i="1"/>
  <c r="F166" i="1"/>
  <c r="H166" i="1"/>
  <c r="J166" i="1"/>
  <c r="D167" i="1"/>
  <c r="F167" i="1"/>
  <c r="H167" i="1"/>
  <c r="J167" i="1"/>
  <c r="D168" i="1"/>
  <c r="F168" i="1"/>
  <c r="H168" i="1"/>
  <c r="J168" i="1"/>
  <c r="J169" i="1"/>
  <c r="J191" i="1"/>
  <c r="H189" i="1"/>
  <c r="H180" i="1"/>
  <c r="H169" i="1"/>
  <c r="H191" i="1"/>
  <c r="D189" i="1"/>
  <c r="D180" i="1"/>
  <c r="D169" i="1"/>
  <c r="D191" i="1"/>
  <c r="D205" i="1"/>
  <c r="F205" i="1"/>
  <c r="H205" i="1"/>
  <c r="J205" i="1"/>
  <c r="X64" i="8"/>
  <c r="X65" i="8"/>
  <c r="X66" i="8"/>
  <c r="X67" i="8"/>
  <c r="X68" i="8"/>
  <c r="X69" i="8"/>
  <c r="X70" i="8"/>
  <c r="X71" i="8"/>
  <c r="X72" i="8"/>
  <c r="X73" i="8"/>
  <c r="X57" i="8"/>
  <c r="X58" i="8"/>
  <c r="X59" i="8"/>
  <c r="X60" i="8"/>
  <c r="X61" i="8"/>
  <c r="X82" i="8"/>
  <c r="X92" i="8"/>
  <c r="X93" i="8"/>
  <c r="X118" i="8"/>
  <c r="T116" i="8"/>
  <c r="T109" i="8"/>
  <c r="T103" i="8"/>
  <c r="T93" i="8"/>
  <c r="T88" i="8"/>
  <c r="T80" i="8"/>
  <c r="T73" i="8"/>
  <c r="T61" i="8"/>
  <c r="T82" i="8"/>
  <c r="T118" i="8"/>
  <c r="Q10" i="1"/>
  <c r="Q9" i="1"/>
  <c r="F295" i="1"/>
  <c r="F294" i="1"/>
  <c r="F291" i="1"/>
  <c r="F290" i="1"/>
  <c r="F287" i="1"/>
  <c r="F286" i="1"/>
  <c r="F279" i="1"/>
  <c r="F278" i="1"/>
  <c r="F277" i="1"/>
  <c r="F272" i="1"/>
  <c r="F271" i="1"/>
  <c r="F264" i="1"/>
  <c r="F263" i="1"/>
  <c r="F259" i="1"/>
  <c r="F258" i="1"/>
  <c r="F257" i="1"/>
  <c r="F256" i="1"/>
  <c r="F255" i="1"/>
  <c r="F254" i="1"/>
  <c r="F253" i="1"/>
  <c r="F252" i="1"/>
  <c r="F251" i="1"/>
  <c r="F247" i="1"/>
  <c r="F246" i="1"/>
  <c r="F245" i="1"/>
  <c r="F244" i="1"/>
  <c r="F243" i="1"/>
  <c r="F242" i="1"/>
  <c r="F232" i="1"/>
  <c r="F233" i="1"/>
  <c r="F234" i="1"/>
  <c r="F235" i="1"/>
  <c r="F236" i="1"/>
  <c r="F231" i="1"/>
  <c r="F22" i="1"/>
  <c r="F220" i="1"/>
  <c r="F219" i="1"/>
  <c r="F218" i="1"/>
  <c r="F213" i="1"/>
  <c r="F212" i="1"/>
  <c r="F211" i="1"/>
  <c r="F206" i="1"/>
  <c r="F204" i="1"/>
  <c r="F203" i="1"/>
  <c r="F202" i="1"/>
  <c r="F201" i="1"/>
  <c r="F196" i="1"/>
  <c r="F195" i="1"/>
  <c r="F157" i="1"/>
  <c r="F156" i="1"/>
  <c r="F155" i="1"/>
  <c r="F154" i="1"/>
  <c r="F153" i="1"/>
  <c r="F152" i="1"/>
  <c r="F148" i="1"/>
  <c r="F147" i="1"/>
  <c r="F146" i="1"/>
  <c r="F145" i="1"/>
  <c r="F144" i="1"/>
  <c r="F143" i="1"/>
  <c r="F142" i="1"/>
  <c r="F138" i="1"/>
  <c r="F137" i="1"/>
  <c r="F136" i="1"/>
  <c r="F135" i="1"/>
  <c r="F134" i="1"/>
  <c r="F124" i="1"/>
  <c r="F123" i="1"/>
  <c r="F122" i="1"/>
  <c r="F117" i="1"/>
  <c r="F116" i="1"/>
  <c r="F111" i="1"/>
  <c r="F110" i="1"/>
  <c r="F109" i="1"/>
  <c r="F108" i="1"/>
  <c r="F107" i="1"/>
  <c r="F106" i="1"/>
  <c r="F96" i="1"/>
  <c r="F95" i="1"/>
  <c r="F88" i="1"/>
  <c r="F87" i="1"/>
  <c r="F86" i="1"/>
  <c r="F85" i="1"/>
  <c r="F81" i="1"/>
  <c r="F80" i="1"/>
  <c r="F79" i="1"/>
  <c r="F78" i="1"/>
  <c r="F77" i="1"/>
  <c r="F76" i="1"/>
  <c r="F75" i="1"/>
  <c r="F74" i="1"/>
  <c r="F73" i="1"/>
  <c r="F69" i="1"/>
  <c r="F68" i="1"/>
  <c r="F67" i="1"/>
  <c r="F66" i="1"/>
  <c r="F58" i="1"/>
  <c r="F57" i="1"/>
  <c r="F56" i="1"/>
  <c r="F55" i="1"/>
  <c r="F54" i="1"/>
  <c r="F53" i="1"/>
  <c r="F48" i="1"/>
  <c r="F47" i="1"/>
  <c r="F46" i="1"/>
  <c r="F45" i="1"/>
  <c r="F44" i="1"/>
  <c r="F43" i="1"/>
  <c r="F42" i="1"/>
  <c r="F34" i="1"/>
  <c r="F35" i="1"/>
  <c r="F36" i="1"/>
  <c r="F37" i="1"/>
  <c r="F33" i="1"/>
  <c r="D219" i="1"/>
  <c r="H219" i="1"/>
  <c r="J219" i="1"/>
  <c r="D211" i="1"/>
  <c r="D264" i="1"/>
  <c r="H264" i="1"/>
  <c r="D279" i="1"/>
  <c r="H279" i="1"/>
  <c r="J279" i="1"/>
  <c r="D278" i="1"/>
  <c r="H278" i="1"/>
  <c r="J278" i="1"/>
  <c r="D272" i="1"/>
  <c r="H272" i="1"/>
  <c r="J272" i="1"/>
  <c r="D247" i="1"/>
  <c r="H247" i="1"/>
  <c r="J247" i="1"/>
  <c r="D246" i="1"/>
  <c r="H246" i="1"/>
  <c r="J246" i="1"/>
  <c r="D244" i="1"/>
  <c r="H244" i="1"/>
  <c r="J244" i="1"/>
  <c r="D242" i="1"/>
  <c r="D231" i="1"/>
  <c r="D263" i="1"/>
  <c r="D252" i="1"/>
  <c r="H252" i="1"/>
  <c r="J252" i="1"/>
  <c r="D254" i="1"/>
  <c r="H254" i="1"/>
  <c r="J254" i="1"/>
  <c r="D255" i="1"/>
  <c r="H255" i="1"/>
  <c r="J255" i="1"/>
  <c r="D256" i="1"/>
  <c r="H256" i="1"/>
  <c r="J256" i="1"/>
  <c r="D258" i="1"/>
  <c r="H258" i="1"/>
  <c r="J258" i="1"/>
  <c r="D232" i="1"/>
  <c r="H232" i="1"/>
  <c r="J232" i="1"/>
  <c r="D234" i="1"/>
  <c r="H234" i="1"/>
  <c r="J234" i="1"/>
  <c r="D236" i="1"/>
  <c r="H236" i="1"/>
  <c r="J236" i="1"/>
  <c r="D134" i="1"/>
  <c r="H134" i="1"/>
  <c r="J134" i="1"/>
  <c r="D135" i="1"/>
  <c r="H135" i="1"/>
  <c r="J135" i="1"/>
  <c r="D136" i="1"/>
  <c r="H136" i="1"/>
  <c r="J136" i="1"/>
  <c r="D137" i="1"/>
  <c r="H137" i="1"/>
  <c r="J137" i="1"/>
  <c r="D138" i="1"/>
  <c r="H138" i="1"/>
  <c r="J138" i="1"/>
  <c r="D152" i="1"/>
  <c r="D153" i="1"/>
  <c r="H153" i="1"/>
  <c r="J153" i="1"/>
  <c r="D154" i="1"/>
  <c r="H154" i="1"/>
  <c r="J154" i="1"/>
  <c r="D156" i="1"/>
  <c r="H156" i="1"/>
  <c r="J156" i="1"/>
  <c r="D157" i="1"/>
  <c r="H157" i="1"/>
  <c r="J157" i="1"/>
  <c r="D196" i="1"/>
  <c r="H196" i="1"/>
  <c r="J196" i="1"/>
  <c r="D213" i="1"/>
  <c r="H213" i="1"/>
  <c r="J213" i="1"/>
  <c r="R168" i="8"/>
  <c r="R70" i="8"/>
  <c r="R66" i="8"/>
  <c r="R258" i="8"/>
  <c r="R254" i="8"/>
  <c r="T188" i="8"/>
  <c r="R102" i="8"/>
  <c r="R204" i="8"/>
  <c r="R203" i="8"/>
  <c r="R202" i="8"/>
  <c r="R108" i="8"/>
  <c r="R280" i="8"/>
  <c r="R279" i="8"/>
  <c r="R179" i="8"/>
  <c r="R79" i="8"/>
  <c r="R272" i="8"/>
  <c r="R265" i="8"/>
  <c r="R247" i="8"/>
  <c r="R245" i="8"/>
  <c r="R234" i="8"/>
  <c r="R278" i="8"/>
  <c r="R273" i="8"/>
  <c r="R264" i="8"/>
  <c r="R260" i="8"/>
  <c r="R259" i="8"/>
  <c r="R257" i="8"/>
  <c r="R256" i="8"/>
  <c r="R255" i="8"/>
  <c r="R253" i="8"/>
  <c r="R252" i="8"/>
  <c r="R248" i="8"/>
  <c r="R246" i="8"/>
  <c r="R244" i="8"/>
  <c r="R243" i="8"/>
  <c r="R237" i="8"/>
  <c r="R236" i="8"/>
  <c r="R235" i="8"/>
  <c r="R233" i="8"/>
  <c r="R232" i="8"/>
  <c r="R197" i="8"/>
  <c r="R195" i="8"/>
  <c r="R194" i="8"/>
  <c r="R193" i="8"/>
  <c r="R192" i="8"/>
  <c r="R187" i="8"/>
  <c r="R186" i="8"/>
  <c r="R178" i="8"/>
  <c r="R177" i="8"/>
  <c r="R211" i="8"/>
  <c r="R210" i="8"/>
  <c r="R209" i="8"/>
  <c r="R176" i="8"/>
  <c r="R175" i="8"/>
  <c r="R174" i="8"/>
  <c r="R170" i="8"/>
  <c r="R169" i="8"/>
  <c r="R167" i="8"/>
  <c r="R166" i="8"/>
  <c r="R165" i="8"/>
  <c r="R164" i="8"/>
  <c r="R163" i="8"/>
  <c r="R159" i="8"/>
  <c r="R158" i="8"/>
  <c r="R157" i="8"/>
  <c r="R156" i="8"/>
  <c r="R148" i="8"/>
  <c r="R147" i="8"/>
  <c r="R146" i="8"/>
  <c r="R145" i="8"/>
  <c r="R144" i="8"/>
  <c r="R143" i="8"/>
  <c r="R139" i="8"/>
  <c r="R138" i="8"/>
  <c r="R137" i="8"/>
  <c r="R136" i="8"/>
  <c r="R135" i="8"/>
  <c r="R134" i="8"/>
  <c r="R133" i="8"/>
  <c r="R129" i="8"/>
  <c r="R128" i="8"/>
  <c r="R127" i="8"/>
  <c r="R126" i="8"/>
  <c r="R125" i="8"/>
  <c r="R115" i="8"/>
  <c r="R114" i="8"/>
  <c r="R113" i="8"/>
  <c r="R107" i="8"/>
  <c r="R101" i="8"/>
  <c r="R100" i="8"/>
  <c r="R99" i="8"/>
  <c r="R98" i="8"/>
  <c r="R97" i="8"/>
  <c r="R87" i="8"/>
  <c r="R86" i="8"/>
  <c r="R78" i="8"/>
  <c r="R77" i="8"/>
  <c r="R76" i="8"/>
  <c r="R72" i="8"/>
  <c r="R71" i="8"/>
  <c r="R69" i="8"/>
  <c r="R68" i="8"/>
  <c r="R67" i="8"/>
  <c r="R65" i="8"/>
  <c r="R64" i="8"/>
  <c r="R60" i="8"/>
  <c r="R59" i="8"/>
  <c r="R58" i="8"/>
  <c r="R57" i="8"/>
  <c r="R49" i="8"/>
  <c r="R48" i="8"/>
  <c r="R47" i="8"/>
  <c r="R46" i="8"/>
  <c r="R45" i="8"/>
  <c r="R44" i="8"/>
  <c r="R39" i="8"/>
  <c r="R38" i="8"/>
  <c r="R37" i="8"/>
  <c r="R36" i="8"/>
  <c r="R35" i="8"/>
  <c r="R34" i="8"/>
  <c r="R33" i="8"/>
  <c r="R25" i="8"/>
  <c r="R26" i="8"/>
  <c r="R27" i="8"/>
  <c r="R28" i="8"/>
  <c r="R24" i="8"/>
  <c r="X12" i="8"/>
  <c r="X13" i="8" s="1"/>
  <c r="T274" i="8"/>
  <c r="D265" i="1"/>
  <c r="T149" i="8"/>
  <c r="T130" i="8"/>
  <c r="T266" i="8"/>
  <c r="D139" i="1"/>
  <c r="T238" i="8"/>
  <c r="H263" i="1"/>
  <c r="J263" i="1"/>
  <c r="T261" i="8"/>
  <c r="D204" i="1"/>
  <c r="H204" i="1"/>
  <c r="J204" i="1"/>
  <c r="X258" i="8"/>
  <c r="D257" i="1"/>
  <c r="H257" i="1"/>
  <c r="J257" i="1"/>
  <c r="X244" i="8"/>
  <c r="D243" i="1"/>
  <c r="H243" i="1"/>
  <c r="J243" i="1"/>
  <c r="D271" i="1"/>
  <c r="H242" i="1"/>
  <c r="T13" i="8"/>
  <c r="T307" i="8"/>
  <c r="D220" i="1"/>
  <c r="H220" i="1"/>
  <c r="J220" i="1"/>
  <c r="D195" i="1"/>
  <c r="D203" i="1"/>
  <c r="H203" i="1"/>
  <c r="J203" i="1"/>
  <c r="X273" i="8"/>
  <c r="X274" i="8"/>
  <c r="D206" i="1"/>
  <c r="H206" i="1"/>
  <c r="J206" i="1"/>
  <c r="T180" i="8"/>
  <c r="T171" i="8"/>
  <c r="D202" i="1"/>
  <c r="H202" i="1"/>
  <c r="J202" i="1"/>
  <c r="X236" i="8"/>
  <c r="D235" i="1"/>
  <c r="H235" i="1"/>
  <c r="J235" i="1"/>
  <c r="X246" i="8"/>
  <c r="D245" i="1"/>
  <c r="H245" i="1"/>
  <c r="J245" i="1"/>
  <c r="H152" i="1"/>
  <c r="J152" i="1"/>
  <c r="H231" i="1"/>
  <c r="J231" i="1"/>
  <c r="T198" i="8"/>
  <c r="T212" i="8"/>
  <c r="D218" i="1"/>
  <c r="D201" i="1"/>
  <c r="X233" i="8"/>
  <c r="X247" i="8"/>
  <c r="X279" i="8"/>
  <c r="H211" i="1"/>
  <c r="J211" i="1"/>
  <c r="X234" i="8"/>
  <c r="D233" i="1"/>
  <c r="H233" i="1"/>
  <c r="J233" i="1"/>
  <c r="X254" i="8"/>
  <c r="D253" i="1"/>
  <c r="H253" i="1"/>
  <c r="J253" i="1"/>
  <c r="X235" i="8"/>
  <c r="D212" i="1"/>
  <c r="H212" i="1"/>
  <c r="J212" i="1"/>
  <c r="X237" i="8"/>
  <c r="X280" i="8"/>
  <c r="T281" i="8"/>
  <c r="D277" i="1"/>
  <c r="D155" i="1"/>
  <c r="H155" i="1"/>
  <c r="J155" i="1"/>
  <c r="J158" i="1"/>
  <c r="T249" i="8"/>
  <c r="X260" i="8"/>
  <c r="D259" i="1"/>
  <c r="H259" i="1"/>
  <c r="J259" i="1"/>
  <c r="X252" i="8"/>
  <c r="D251" i="1"/>
  <c r="X243" i="8"/>
  <c r="X256" i="8"/>
  <c r="J242" i="1"/>
  <c r="J264" i="1"/>
  <c r="J265" i="1"/>
  <c r="H265" i="1"/>
  <c r="H139" i="1"/>
  <c r="J139" i="1"/>
  <c r="T268" i="8"/>
  <c r="T283" i="8"/>
  <c r="T291" i="8"/>
  <c r="D286" i="1"/>
  <c r="T205" i="8"/>
  <c r="T160" i="8"/>
  <c r="T182" i="8"/>
  <c r="J214" i="1"/>
  <c r="H214" i="1"/>
  <c r="H158" i="1"/>
  <c r="H237" i="1"/>
  <c r="J237" i="1"/>
  <c r="H248" i="1"/>
  <c r="J248" i="1"/>
  <c r="H286" i="1"/>
  <c r="D273" i="1"/>
  <c r="H271" i="1"/>
  <c r="X272" i="8"/>
  <c r="D248" i="1"/>
  <c r="X232" i="8"/>
  <c r="X238" i="8"/>
  <c r="H195" i="1"/>
  <c r="D197" i="1"/>
  <c r="D214" i="1"/>
  <c r="D280" i="1"/>
  <c r="H277" i="1"/>
  <c r="D23" i="1"/>
  <c r="D302" i="1" s="1"/>
  <c r="D310" i="1" s="1"/>
  <c r="D237" i="1"/>
  <c r="H218" i="1"/>
  <c r="D221" i="1"/>
  <c r="H251" i="1"/>
  <c r="D260" i="1"/>
  <c r="D149" i="1"/>
  <c r="H201" i="1"/>
  <c r="D207" i="1"/>
  <c r="D158" i="1"/>
  <c r="X248" i="8"/>
  <c r="T309" i="8"/>
  <c r="X255" i="8"/>
  <c r="X257" i="8"/>
  <c r="T151" i="8"/>
  <c r="X278" i="8"/>
  <c r="X281" i="8"/>
  <c r="X259" i="8"/>
  <c r="T292" i="8"/>
  <c r="D287" i="1"/>
  <c r="H287" i="1"/>
  <c r="J287" i="1"/>
  <c r="X245" i="8"/>
  <c r="X253" i="8"/>
  <c r="D267" i="1"/>
  <c r="D282" i="1"/>
  <c r="D160" i="1"/>
  <c r="J218" i="1"/>
  <c r="J221" i="1"/>
  <c r="H221" i="1"/>
  <c r="J286" i="1"/>
  <c r="J288" i="1"/>
  <c r="H288" i="1"/>
  <c r="D223" i="1"/>
  <c r="D306" i="1"/>
  <c r="D288" i="1"/>
  <c r="J251" i="1"/>
  <c r="J260" i="1"/>
  <c r="J267" i="1"/>
  <c r="H260" i="1"/>
  <c r="J195" i="1"/>
  <c r="J197" i="1"/>
  <c r="H197" i="1"/>
  <c r="J277" i="1"/>
  <c r="J280" i="1"/>
  <c r="H280" i="1"/>
  <c r="J271" i="1"/>
  <c r="J273" i="1"/>
  <c r="H273" i="1"/>
  <c r="J160" i="1"/>
  <c r="H149" i="1"/>
  <c r="X249" i="8"/>
  <c r="J201" i="1"/>
  <c r="J207" i="1"/>
  <c r="H207" i="1"/>
  <c r="H23" i="1"/>
  <c r="J22" i="1"/>
  <c r="J23" i="1" s="1"/>
  <c r="J302" i="1" s="1"/>
  <c r="T295" i="8"/>
  <c r="D290" i="1"/>
  <c r="T293" i="8"/>
  <c r="X261" i="8"/>
  <c r="X268" i="8"/>
  <c r="X283" i="8"/>
  <c r="T214" i="8"/>
  <c r="T311" i="8"/>
  <c r="J223" i="1"/>
  <c r="J306" i="1"/>
  <c r="H160" i="1"/>
  <c r="H223" i="1"/>
  <c r="H267" i="1"/>
  <c r="D304" i="1"/>
  <c r="J304" i="1"/>
  <c r="J282" i="1"/>
  <c r="H290" i="1"/>
  <c r="T296" i="8"/>
  <c r="D291" i="1"/>
  <c r="H291" i="1"/>
  <c r="J291" i="1"/>
  <c r="H306" i="1"/>
  <c r="H282" i="1"/>
  <c r="D292" i="1"/>
  <c r="J290" i="1"/>
  <c r="J292" i="1"/>
  <c r="H292" i="1"/>
  <c r="T299" i="8"/>
  <c r="D294" i="1"/>
  <c r="T297" i="8"/>
  <c r="H304" i="1"/>
  <c r="H294" i="1"/>
  <c r="X309" i="8"/>
  <c r="T300" i="8"/>
  <c r="D295" i="1"/>
  <c r="H295" i="1"/>
  <c r="J295" i="1"/>
  <c r="X291" i="8"/>
  <c r="X311" i="8"/>
  <c r="T301" i="8"/>
  <c r="T303" i="8"/>
  <c r="T313" i="8"/>
  <c r="T315" i="8"/>
  <c r="D296" i="1"/>
  <c r="D298" i="1"/>
  <c r="D308" i="1"/>
  <c r="J294" i="1"/>
  <c r="J296" i="1"/>
  <c r="J298" i="1"/>
  <c r="J308" i="1"/>
  <c r="J310" i="1"/>
  <c r="H296" i="1"/>
  <c r="X292" i="8"/>
  <c r="H298" i="1"/>
  <c r="X293" i="8"/>
  <c r="X295" i="8"/>
  <c r="H308" i="1"/>
  <c r="X296" i="8"/>
  <c r="X297" i="8"/>
  <c r="X299" i="8"/>
  <c r="X301" i="8"/>
  <c r="X300" i="8"/>
  <c r="X303" i="8"/>
  <c r="X313" i="8"/>
  <c r="X307" i="8" l="1"/>
  <c r="Z307" i="8"/>
  <c r="V315" i="8"/>
  <c r="H302" i="1"/>
  <c r="H310" i="1" l="1"/>
  <c r="Z114" i="8"/>
  <c r="Z136" i="8"/>
  <c r="Z266" i="8"/>
  <c r="Z166" i="8"/>
  <c r="Z78" i="8"/>
  <c r="Z167" i="8"/>
  <c r="Z280" i="8"/>
  <c r="Z77" i="8"/>
  <c r="Z178" i="8"/>
  <c r="Z25" i="8"/>
  <c r="Z204" i="8"/>
  <c r="Z170" i="8"/>
  <c r="Z46" i="8"/>
  <c r="Z138" i="8"/>
  <c r="Z315" i="8"/>
  <c r="Z168" i="8"/>
  <c r="Z88" i="8"/>
  <c r="Z140" i="8"/>
  <c r="Z249" i="8"/>
  <c r="Z309" i="8"/>
  <c r="Z299" i="8"/>
  <c r="Z313" i="8"/>
  <c r="Z126" i="8"/>
  <c r="Z145" i="8"/>
  <c r="Z235" i="8"/>
  <c r="Z144" i="8"/>
  <c r="Z234" i="8"/>
  <c r="Z50" i="8"/>
  <c r="Z87" i="8"/>
  <c r="Z176" i="8"/>
  <c r="Z67" i="8"/>
  <c r="Z128" i="8"/>
  <c r="Z260" i="8"/>
  <c r="Z73" i="8"/>
  <c r="Z103" i="8"/>
  <c r="Z261" i="8"/>
  <c r="Z301" i="8"/>
  <c r="Z151" i="8"/>
  <c r="Z196" i="8"/>
  <c r="Z203" i="8"/>
  <c r="Z113" i="8"/>
  <c r="Z69" i="8"/>
  <c r="Z135" i="8"/>
  <c r="Z57" i="8"/>
  <c r="Z134" i="8"/>
  <c r="Z197" i="8"/>
  <c r="Z37" i="8"/>
  <c r="Z159" i="8"/>
  <c r="Z97" i="8"/>
  <c r="Z194" i="8"/>
  <c r="Z59" i="8"/>
  <c r="Z79" i="8"/>
  <c r="Z232" i="8"/>
  <c r="Z278" i="8"/>
  <c r="Z80" i="8"/>
  <c r="Z171" i="8"/>
  <c r="Z82" i="8"/>
  <c r="Z291" i="8"/>
  <c r="Z300" i="8"/>
  <c r="Z34" i="8"/>
  <c r="Z125" i="8"/>
  <c r="Z252" i="8"/>
  <c r="Z195" i="8"/>
  <c r="Z274" i="8"/>
  <c r="Z160" i="8"/>
  <c r="Z311" i="8"/>
  <c r="Z116" i="8"/>
  <c r="Z265" i="8"/>
  <c r="Z233" i="8"/>
  <c r="Z182" i="8"/>
  <c r="Z258" i="8"/>
  <c r="Z202" i="8"/>
  <c r="Z101" i="8"/>
  <c r="Z188" i="8"/>
  <c r="Z70" i="8"/>
  <c r="Z187" i="8"/>
  <c r="Z12" i="8"/>
  <c r="Z247" i="8"/>
  <c r="Z33" i="8"/>
  <c r="Z27" i="8"/>
  <c r="Z107" i="8"/>
  <c r="Z169" i="8"/>
  <c r="Z60" i="8"/>
  <c r="Z100" i="8"/>
  <c r="Z237" i="8"/>
  <c r="Z198" i="8"/>
  <c r="Z205" i="8"/>
  <c r="Z212" i="8"/>
  <c r="Z146" i="8"/>
  <c r="Z177" i="8"/>
  <c r="Z158" i="8"/>
  <c r="Z130" i="8"/>
  <c r="Z139" i="8"/>
  <c r="Z210" i="8"/>
  <c r="Z47" i="8"/>
  <c r="Z66" i="8"/>
  <c r="Z209" i="8"/>
  <c r="Z29" i="8"/>
  <c r="Z296" i="8"/>
  <c r="Z64" i="8"/>
  <c r="Z28" i="8"/>
  <c r="Z143" i="8"/>
  <c r="Z86" i="8"/>
  <c r="Z129" i="8"/>
  <c r="Z137" i="8"/>
  <c r="Z65" i="8"/>
  <c r="Z179" i="8"/>
  <c r="Z24" i="8"/>
  <c r="Z268" i="8"/>
  <c r="Z297" i="8"/>
  <c r="Z92" i="8"/>
  <c r="Z93" i="8" s="1"/>
  <c r="Z76" i="8"/>
  <c r="Z108" i="8"/>
  <c r="Z133" i="8"/>
  <c r="Z49" i="8"/>
  <c r="Z115" i="8"/>
  <c r="Z175" i="8"/>
  <c r="Z68" i="8"/>
  <c r="Z245" i="8"/>
  <c r="Z257" i="8"/>
  <c r="Z52" i="8"/>
  <c r="Z303" i="8"/>
  <c r="Z254" i="8"/>
  <c r="X315" i="8"/>
  <c r="Z174" i="8"/>
  <c r="Z36" i="8"/>
  <c r="Z44" i="8"/>
  <c r="Z180" i="8"/>
  <c r="Z61" i="8"/>
  <c r="Z186" i="8"/>
  <c r="Z163" i="8"/>
  <c r="Z149" i="8"/>
  <c r="Z109" i="8"/>
  <c r="Z193" i="8"/>
  <c r="Z98" i="8"/>
  <c r="Z35" i="8"/>
  <c r="Z99" i="8"/>
  <c r="Z26" i="8"/>
  <c r="Z118" i="8"/>
  <c r="Z273" i="8"/>
  <c r="Z255" i="8"/>
  <c r="Z148" i="8"/>
  <c r="Z272" i="8"/>
  <c r="Z211" i="8"/>
  <c r="Z157" i="8"/>
  <c r="Z58" i="8"/>
  <c r="Z264" i="8"/>
  <c r="Z48" i="8"/>
  <c r="Z246" i="8"/>
  <c r="Z192" i="8"/>
  <c r="Z248" i="8"/>
  <c r="Z259" i="8"/>
  <c r="Z283" i="8"/>
  <c r="Z164" i="8"/>
  <c r="Z292" i="8"/>
  <c r="Z295" i="8"/>
  <c r="Z244" i="8"/>
  <c r="Z243" i="8"/>
  <c r="Z156" i="8"/>
  <c r="Z13" i="8"/>
  <c r="Z102" i="8"/>
  <c r="Z127" i="8"/>
  <c r="Z40" i="8"/>
  <c r="Z165" i="8"/>
  <c r="Z39" i="8"/>
  <c r="Z72" i="8"/>
  <c r="Z279" i="8"/>
  <c r="Z238" i="8"/>
  <c r="Z236" i="8"/>
  <c r="Z45" i="8"/>
  <c r="Z71" i="8"/>
  <c r="Z253" i="8"/>
  <c r="Z281" i="8"/>
  <c r="Z293" i="8"/>
  <c r="Z38" i="8"/>
  <c r="Z147" i="8"/>
  <c r="Z256" i="8"/>
  <c r="Z214" i="8" l="1"/>
  <c r="L82" i="1"/>
  <c r="L197" i="1"/>
  <c r="L221" i="1"/>
  <c r="L91" i="1"/>
  <c r="L304" i="1"/>
  <c r="L310" i="1"/>
  <c r="L214" i="1"/>
  <c r="L49" i="1"/>
  <c r="L223" i="1"/>
  <c r="L296" i="1"/>
  <c r="L158" i="1"/>
  <c r="L207" i="1"/>
  <c r="L70" i="1"/>
  <c r="L191" i="1"/>
  <c r="L298" i="1"/>
  <c r="L118" i="1"/>
  <c r="L139" i="1"/>
  <c r="L38" i="1"/>
  <c r="L237" i="1"/>
  <c r="L273" i="1"/>
  <c r="L265" i="1"/>
  <c r="L248" i="1"/>
  <c r="L149" i="1"/>
  <c r="L288" i="1"/>
  <c r="L267" i="1"/>
  <c r="L97" i="1"/>
  <c r="L59" i="1"/>
  <c r="L280" i="1"/>
  <c r="L180" i="1"/>
  <c r="L112" i="1"/>
  <c r="L160" i="1"/>
  <c r="L169" i="1"/>
  <c r="L61" i="1"/>
  <c r="L127" i="1"/>
  <c r="L292" i="1"/>
  <c r="L125" i="1"/>
  <c r="L189" i="1"/>
  <c r="L306" i="1"/>
  <c r="L308" i="1"/>
  <c r="L260" i="1"/>
  <c r="L89" i="1"/>
  <c r="L23" i="1"/>
  <c r="L302" i="1"/>
</calcChain>
</file>

<file path=xl/sharedStrings.xml><?xml version="1.0" encoding="utf-8"?>
<sst xmlns="http://schemas.openxmlformats.org/spreadsheetml/2006/main" count="911" uniqueCount="240">
  <si>
    <t>Refreshments for VHC and village leaders during distribution</t>
  </si>
  <si>
    <t>Budget</t>
  </si>
  <si>
    <t>(MK)</t>
  </si>
  <si>
    <t>Actual</t>
  </si>
  <si>
    <t>All Shipping costs and clearing charges</t>
  </si>
  <si>
    <t>(USD)</t>
  </si>
  <si>
    <t>vs Budget</t>
  </si>
  <si>
    <t>per net</t>
  </si>
  <si>
    <t>(1)</t>
  </si>
  <si>
    <t>(2)</t>
  </si>
  <si>
    <t>(3)</t>
  </si>
  <si>
    <t>(4)</t>
  </si>
  <si>
    <t>(5)</t>
  </si>
  <si>
    <t>(6)</t>
  </si>
  <si>
    <t>(7)</t>
  </si>
  <si>
    <t>(8)</t>
  </si>
  <si>
    <t>AGREED BUDGET</t>
  </si>
  <si>
    <t>(9)</t>
  </si>
  <si>
    <t>Refreshments</t>
  </si>
  <si>
    <t>Fuel</t>
  </si>
  <si>
    <t>Paper</t>
  </si>
  <si>
    <t>Pencils</t>
  </si>
  <si>
    <t>Clear bags</t>
  </si>
  <si>
    <t>Ink pads</t>
  </si>
  <si>
    <t>Toner</t>
  </si>
  <si>
    <t>Ink</t>
  </si>
  <si>
    <t>Pens</t>
  </si>
  <si>
    <t>X-Rate</t>
  </si>
  <si>
    <t>Applied</t>
  </si>
  <si>
    <t>X-Rate (USD: MWK) MWK = Malawi Kwatcha</t>
  </si>
  <si>
    <t>(10)</t>
  </si>
  <si>
    <t>Eventual increase</t>
  </si>
  <si>
    <t>(USD), %</t>
  </si>
  <si>
    <t>Dowa District - Non-Net Costs - Budget and Actual</t>
  </si>
  <si>
    <t>1. May 2014 - Current</t>
  </si>
  <si>
    <t>Exchange rates</t>
  </si>
  <si>
    <t>Useful sources of information</t>
  </si>
  <si>
    <t>http://www.exchangerates.org.uk/USD-MWK-exchange-rate-history.html</t>
  </si>
  <si>
    <t>http://www.xe.com/currencycharts/?from=USD&amp;to=MWK&amp;view=2Y</t>
  </si>
  <si>
    <t>http://www.natbank.co.mw/index.php/2013-01-10-09-18-18/foreign-exchange-rates-nbm</t>
  </si>
  <si>
    <t>Inflation rates</t>
  </si>
  <si>
    <t>http://www.tradingeconomics.com/malawi/inflation-cpi</t>
  </si>
  <si>
    <t>http://www.nsomalawi.mw/index.php/latest-publications/consumer-price-indices.html</t>
  </si>
  <si>
    <t>http://www.rbm.mw/inflation_rates_detailed.aspx</t>
  </si>
  <si>
    <t>http://www.factfish.com/statistic-country/malawi/inflation+rate</t>
  </si>
  <si>
    <t>Date</t>
  </si>
  <si>
    <t>Final</t>
  </si>
  <si>
    <t>2. May 2014 - Forward</t>
  </si>
  <si>
    <t xml:space="preserve">3. Feb 2015 - Forward </t>
  </si>
  <si>
    <t>Estimated Pre-D costs finalising date</t>
  </si>
  <si>
    <t>Budgeted LLINs</t>
  </si>
  <si>
    <t>Actual  LLINs</t>
  </si>
  <si>
    <t>% increase</t>
  </si>
  <si>
    <t>(11)</t>
  </si>
  <si>
    <t>(12)</t>
  </si>
  <si>
    <t>(13)</t>
  </si>
  <si>
    <t>(14)</t>
  </si>
  <si>
    <t>(15)</t>
  </si>
  <si>
    <t>(as at 30Apr14)</t>
  </si>
  <si>
    <t>Budget item</t>
  </si>
  <si>
    <t>Cost driver 1</t>
  </si>
  <si>
    <t>Number</t>
  </si>
  <si>
    <t>Cost driver 2</t>
  </si>
  <si>
    <t>Cost driver 3</t>
  </si>
  <si>
    <t>Unit cost (CF)</t>
  </si>
  <si>
    <t>Total Cost (US$)</t>
  </si>
  <si>
    <t>US$/HH</t>
  </si>
  <si>
    <t>Notes</t>
  </si>
  <si>
    <t>Guidance</t>
  </si>
  <si>
    <r>
      <t xml:space="preserve">1. Section 1 is for costs for </t>
    </r>
    <r>
      <rPr>
        <b/>
        <u/>
        <sz val="11"/>
        <rFont val="Calibri"/>
        <family val="2"/>
      </rPr>
      <t>one PDCU</t>
    </r>
    <r>
      <rPr>
        <b/>
        <sz val="11"/>
        <rFont val="Calibri"/>
        <family val="2"/>
      </rPr>
      <t xml:space="preserve"> including all direct 'daily' management of the PDCU</t>
    </r>
  </si>
  <si>
    <t>4. Please change and add cost items as necessary in this column (B)</t>
  </si>
  <si>
    <t>5. Please ensure cost drivers are entered for each cost line item</t>
  </si>
  <si>
    <t xml:space="preserve"> - For example, stationary cost for the 'Briefing' activity should be entered under 'Briefing'</t>
  </si>
  <si>
    <t>SECTION 1</t>
  </si>
  <si>
    <t>1. Briefing (of health teams)</t>
  </si>
  <si>
    <t>(change/add individual cost lines as necessary with appropriate cost drivers)</t>
  </si>
  <si>
    <t># people</t>
  </si>
  <si>
    <t># days</t>
  </si>
  <si>
    <t>X DCs @ Y cost x Z days each</t>
  </si>
  <si>
    <t>X HASs @ Y cost x Z days each</t>
  </si>
  <si>
    <t>X HZSs @ Y cost x Z days each</t>
  </si>
  <si>
    <t>X Drivers @ Y cost for Z days each</t>
  </si>
  <si>
    <t>X People x Y days x Z cost per person</t>
  </si>
  <si>
    <t># litres of fuel</t>
  </si>
  <si>
    <t>Average fueling for for X vehicles (=people) @ (Y litres x Z/litres diesel) x W days</t>
  </si>
  <si>
    <t>Briefing Sub total</t>
  </si>
  <si>
    <t>2. Data Collection</t>
  </si>
  <si>
    <t>i) Personnel</t>
  </si>
  <si>
    <t>Data Collectors (DC)</t>
  </si>
  <si>
    <t>Drivers (Dr)</t>
  </si>
  <si>
    <t>X Drivers @ Y for Z days each</t>
  </si>
  <si>
    <t>Personnel Sub Total</t>
  </si>
  <si>
    <t>ii) Stationary</t>
  </si>
  <si>
    <t># items</t>
  </si>
  <si>
    <t># items x Y cost per item (based on number of HZ, HA etc)</t>
  </si>
  <si>
    <t>Ark Lever Files</t>
  </si>
  <si>
    <t>Stationary Sub Total</t>
  </si>
  <si>
    <t>iii) Other costs</t>
  </si>
  <si>
    <t># pages</t>
  </si>
  <si>
    <t>X pages @ Y cost per form</t>
  </si>
  <si>
    <t>Other Costs Sub Total</t>
  </si>
  <si>
    <t>Data Collection Sub total</t>
  </si>
  <si>
    <t>3. Data Entry</t>
  </si>
  <si>
    <t>X data entry people @ Y cost x Z days each</t>
  </si>
  <si>
    <t>Data entry Sub Total</t>
  </si>
  <si>
    <t>4. Managemnt of the PDCU (for the duration of a single PDCU)</t>
  </si>
  <si>
    <t>SINGLE PDCU TOTAL</t>
  </si>
  <si>
    <t>Frequency of PDCUs (every x months)</t>
  </si>
  <si>
    <t>Number of PDCUs in 3 year period</t>
  </si>
  <si>
    <t>Estimated percentage increase in costs from one PDCU to another</t>
  </si>
  <si>
    <t>Year 1 Sub Total</t>
  </si>
  <si>
    <t>Year 2 Sub Total</t>
  </si>
  <si>
    <t>Year 3 Sub Total</t>
  </si>
  <si>
    <t>MULTI-YEAR PDCU TOTAL</t>
  </si>
  <si>
    <t>US$/net</t>
  </si>
  <si>
    <t>6. All costs for an activity should be entered under that activity</t>
  </si>
  <si>
    <t>Total cost (MKW)</t>
  </si>
  <si>
    <t>US$:MKW X-rate:</t>
  </si>
  <si>
    <t>Management Sub Total</t>
  </si>
  <si>
    <t>PDCU-6</t>
  </si>
  <si>
    <t>PDCU-12</t>
  </si>
  <si>
    <t>PDCU-18</t>
  </si>
  <si>
    <t>PDCU-24</t>
  </si>
  <si>
    <t>PDCU-30</t>
  </si>
  <si>
    <t>PDCU-36</t>
  </si>
  <si>
    <t>Supervisors (Sp)</t>
  </si>
  <si>
    <t>Photocopy Forms (Either/or)</t>
  </si>
  <si>
    <t>Data Entry Clerks</t>
  </si>
  <si>
    <t>ACTUAL</t>
  </si>
  <si>
    <t>CU borne</t>
  </si>
  <si>
    <t>AMF borne</t>
  </si>
  <si>
    <t xml:space="preserve">4. Sep 2015 - Forward </t>
  </si>
  <si>
    <t>Estimated PDCU-6 costs finalising date</t>
  </si>
  <si>
    <t>Nets Required</t>
  </si>
  <si>
    <t>Malawi - Dowa District - Distribution Budgeting - With Cost Drivers</t>
  </si>
  <si>
    <t># HHs:</t>
  </si>
  <si>
    <t>Post-Distribution: # nets surveyed:</t>
  </si>
  <si>
    <t>1. SHIPPING</t>
  </si>
  <si>
    <t>2. PRE-DISTRIBUTION PHASE</t>
  </si>
  <si>
    <t>3. DISTRIBUTION PHASE</t>
  </si>
  <si>
    <t>4. POST-DISTRIBUTION PHASE</t>
  </si>
  <si>
    <t>Full Pre-Distribution Registration Survey (PDRS) Sub Total</t>
  </si>
  <si>
    <t>Unit cost (MKW)</t>
  </si>
  <si>
    <t># Nets</t>
  </si>
  <si>
    <t>SECTION 2 - Number of PDCUs and Cost increases over three year period</t>
  </si>
  <si>
    <t>SECTION TOTALS</t>
  </si>
  <si>
    <t>Distribution Subtotal</t>
  </si>
  <si>
    <t>PROJECT TOTAL</t>
  </si>
  <si>
    <t>2. Section 1 is where any PDCU administrative overhead should be added</t>
  </si>
  <si>
    <t>3. Section 2 is where the number of PDCUs in the 3 year time period should be indicated</t>
  </si>
  <si>
    <t>Shipping Sub total</t>
  </si>
  <si>
    <t>Distribution of nets Sub total</t>
  </si>
  <si>
    <t>2. Distribution of nets</t>
  </si>
  <si>
    <t>4. Managemnt of the Distribution</t>
  </si>
  <si>
    <t>Sub total</t>
  </si>
  <si>
    <t>1. Full Pre-Distribution Registration Survey (PDRS)</t>
  </si>
  <si>
    <t>1.1 District Executive Committee</t>
  </si>
  <si>
    <t>District Executive Committee Members (DEC)</t>
  </si>
  <si>
    <t>CU Staff</t>
  </si>
  <si>
    <t># vehicles</t>
  </si>
  <si>
    <t>X DEC @ Y cost x Z days each</t>
  </si>
  <si>
    <t>X CU Staff @ Y cost for Z days each</t>
  </si>
  <si>
    <t>X Dr x Y days x Z cost per person</t>
  </si>
  <si>
    <t>1.2 ADC and VHC</t>
  </si>
  <si>
    <t>Area Development Committee (ADC)</t>
  </si>
  <si>
    <t>District Health Staff (DHS)</t>
  </si>
  <si>
    <t>1.3 HSAs</t>
  </si>
  <si>
    <t>Health Surveilance Assistants (HAS)</t>
  </si>
  <si>
    <t># refreshments</t>
  </si>
  <si>
    <t>Village Health Committee Representatives (VHC)</t>
  </si>
  <si>
    <t>X refreshments @Y cost</t>
  </si>
  <si>
    <t>X people @ Y cost x Z days each</t>
  </si>
  <si>
    <t>X HSAs @ Y cost x Z days each</t>
  </si>
  <si>
    <t>X DHS @ Y cost x Z days each</t>
  </si>
  <si>
    <t>Project Coordinator</t>
  </si>
  <si>
    <t>Project Manager</t>
  </si>
  <si>
    <t># months</t>
  </si>
  <si>
    <t>Data Officer</t>
  </si>
  <si>
    <t>Printing Registers</t>
  </si>
  <si>
    <t>Binding  Registers</t>
  </si>
  <si>
    <t># registers</t>
  </si>
  <si>
    <t>Warehouse Hire</t>
  </si>
  <si>
    <t>Warehouse hire  Sub Total</t>
  </si>
  <si>
    <t>5. Warehouse hire</t>
  </si>
  <si>
    <t>6.Transport support costs</t>
  </si>
  <si>
    <t>Car hire</t>
  </si>
  <si>
    <t>#  vehicles</t>
  </si>
  <si>
    <t>Wear &amp; tear</t>
  </si>
  <si>
    <t># Kms</t>
  </si>
  <si>
    <t>Transport support cost Sub Total</t>
  </si>
  <si>
    <t>Field officers</t>
  </si>
  <si>
    <t>Field coordinator</t>
  </si>
  <si>
    <t>Driver</t>
  </si>
  <si>
    <t>Health surveilance assistants (HSA)</t>
  </si>
  <si>
    <t>Fuel for SHSA during distribution</t>
  </si>
  <si>
    <t># SHSAs</t>
  </si>
  <si>
    <t>%</t>
  </si>
  <si>
    <t>X vehicles @ Y cost x Z days each</t>
  </si>
  <si>
    <t>X vehicles x W litres @ Y cost x Z days each</t>
  </si>
  <si>
    <t>X vehicles x W kms @ Y cost x Z days each</t>
  </si>
  <si>
    <t>HAS's Supervisors (HAS Sp)</t>
  </si>
  <si>
    <t>#drivers</t>
  </si>
  <si>
    <t># drivers</t>
  </si>
  <si>
    <t>Mobile phone airtime</t>
  </si>
  <si>
    <t>#  units/day</t>
  </si>
  <si>
    <t>#  months</t>
  </si>
  <si>
    <t>Security Guards</t>
  </si>
  <si>
    <t>Data entry &amp; verification</t>
  </si>
  <si>
    <t>Insurance</t>
  </si>
  <si>
    <t>Settlement allowance</t>
  </si>
  <si>
    <t xml:space="preserve">Pencil Sharpener </t>
  </si>
  <si>
    <t>Nets Arrival &amp; Distribution Preparation</t>
  </si>
  <si>
    <t>ACTIVITY</t>
  </si>
  <si>
    <t xml:space="preserve">No. </t>
  </si>
  <si>
    <t>DEC briefing meeting</t>
  </si>
  <si>
    <t>ADC/VHC &amp; HSA briefing meetings</t>
  </si>
  <si>
    <t>Data collection/registration</t>
  </si>
  <si>
    <t>Distribution planning meetings</t>
  </si>
  <si>
    <t>Pilot Distribution</t>
  </si>
  <si>
    <t>Distribution</t>
  </si>
  <si>
    <t>Mop-Up Distribution</t>
  </si>
  <si>
    <t>i) District Executive Committee</t>
  </si>
  <si>
    <t>ii) ADC and VHC</t>
  </si>
  <si>
    <t>iii) HSAs</t>
  </si>
  <si>
    <t>4. Management of the Distribution</t>
  </si>
  <si>
    <t>Staff selection &amp; orientation</t>
  </si>
  <si>
    <t>Health Surveilance Assistants (HSA)</t>
  </si>
  <si>
    <t>Additional Data Collection/Entry/Verification</t>
  </si>
  <si>
    <t>DOWA PRE-DISTRIBUTION REGISTRATION SURVEY AND DISTRIBUTION PLAN</t>
  </si>
  <si>
    <t>PDRS report writing</t>
  </si>
  <si>
    <t>Distribution report writing</t>
  </si>
  <si>
    <t>Temporary field officers for data verification and distribution</t>
  </si>
  <si>
    <t xml:space="preserve">Supervisors (Sp) - Senior HSAs </t>
  </si>
  <si>
    <t>3. Data Entry (including error checking and revisions post verification)</t>
  </si>
  <si>
    <t>4. Data Verification</t>
  </si>
  <si>
    <t>5. Managemnt of the PDRS</t>
  </si>
  <si>
    <t>6. Warehouse hire</t>
  </si>
  <si>
    <t>Temporary field officers for data verification</t>
  </si>
  <si>
    <t>3. Data Entry (including error checking)</t>
  </si>
  <si>
    <t>7. Transport support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</si>
</sst>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* #,##0.00_);_(* \(#,##0.00\);_(* &quot;-&quot;??_);_(@_)"/>
    <numFmt numFmtId="165" formatCode="_(* #,##0_);_(* \(#,##0\);_(* &quot;-&quot;??_);_(@_)"/>
    <numFmt numFmtId="166" formatCode="[Red]\+#,##0;[Blue]\-#,##0;[Blue]\+0"/>
    <numFmt numFmtId="167" formatCode="[Red]\+#,##0%;[Blue]\-#,##0%;[Blue]0%"/>
    <numFmt numFmtId="168" formatCode="0.0%"/>
    <numFmt numFmtId="169" formatCode="#,##0.0"/>
    <numFmt numFmtId="170" formatCode="[$-409]mmmm\-yy;@"/>
    <numFmt numFmtId="171" formatCode="#,##0.000"/>
    <numFmt numFmtId="172" formatCode="0.000"/>
    <numFmt numFmtId="173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20"/>
      <color rgb="FF0000FF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</borders>
  <cellStyleXfs count="251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51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6" fillId="0" borderId="0" xfId="0" applyFont="1" applyBorder="1" applyAlignment="1">
      <alignment horizontal="right"/>
    </xf>
    <xf numFmtId="3" fontId="0" fillId="0" borderId="0" xfId="0" applyNumberFormat="1" applyFont="1" applyFill="1"/>
    <xf numFmtId="0" fontId="6" fillId="0" borderId="0" xfId="0" applyFont="1" applyBorder="1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0" xfId="0" applyFont="1" applyBorder="1"/>
    <xf numFmtId="3" fontId="0" fillId="0" borderId="0" xfId="0" applyNumberFormat="1" applyFont="1"/>
    <xf numFmtId="0" fontId="0" fillId="0" borderId="0" xfId="0" applyFont="1" applyFill="1"/>
    <xf numFmtId="0" fontId="0" fillId="0" borderId="0" xfId="0" applyFont="1" applyFill="1" applyBorder="1"/>
    <xf numFmtId="3" fontId="2" fillId="0" borderId="0" xfId="0" applyNumberFormat="1" applyFont="1" applyBorder="1"/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8" fillId="0" borderId="0" xfId="0" applyFont="1"/>
    <xf numFmtId="3" fontId="2" fillId="0" borderId="0" xfId="0" applyNumberFormat="1" applyFont="1" applyFill="1" applyAlignment="1">
      <alignment horizontal="center"/>
    </xf>
    <xf numFmtId="4" fontId="2" fillId="0" borderId="0" xfId="0" applyNumberFormat="1" applyFont="1" applyBorder="1"/>
    <xf numFmtId="0" fontId="0" fillId="0" borderId="0" xfId="0" applyFont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Fill="1"/>
    <xf numFmtId="9" fontId="4" fillId="0" borderId="0" xfId="1" applyFont="1" applyBorder="1"/>
    <xf numFmtId="49" fontId="5" fillId="0" borderId="0" xfId="0" applyNumberFormat="1" applyFont="1" applyAlignment="1">
      <alignment horizontal="right"/>
    </xf>
    <xf numFmtId="0" fontId="9" fillId="0" borderId="0" xfId="0" applyFont="1"/>
    <xf numFmtId="0" fontId="3" fillId="0" borderId="0" xfId="0" applyFont="1" applyBorder="1"/>
    <xf numFmtId="17" fontId="7" fillId="0" borderId="0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right"/>
    </xf>
    <xf numFmtId="0" fontId="9" fillId="0" borderId="7" xfId="0" applyFont="1" applyBorder="1"/>
    <xf numFmtId="49" fontId="5" fillId="0" borderId="7" xfId="0" applyNumberFormat="1" applyFont="1" applyBorder="1" applyAlignment="1">
      <alignment horizontal="right"/>
    </xf>
    <xf numFmtId="3" fontId="5" fillId="0" borderId="7" xfId="0" applyNumberFormat="1" applyFont="1" applyFill="1" applyBorder="1" applyAlignment="1">
      <alignment horizontal="center"/>
    </xf>
    <xf numFmtId="49" fontId="5" fillId="0" borderId="8" xfId="0" applyNumberFormat="1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8" fillId="0" borderId="0" xfId="0" applyFont="1" applyBorder="1"/>
    <xf numFmtId="3" fontId="0" fillId="0" borderId="12" xfId="0" applyNumberFormat="1" applyFont="1" applyBorder="1"/>
    <xf numFmtId="3" fontId="0" fillId="0" borderId="0" xfId="0" applyNumberFormat="1" applyFont="1" applyBorder="1"/>
    <xf numFmtId="4" fontId="2" fillId="0" borderId="13" xfId="0" applyNumberFormat="1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2" xfId="0" applyFont="1" applyFill="1" applyBorder="1"/>
    <xf numFmtId="0" fontId="0" fillId="0" borderId="13" xfId="0" applyFont="1" applyFill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3" fontId="0" fillId="0" borderId="0" xfId="0" applyNumberFormat="1" applyFont="1" applyFill="1" applyBorder="1"/>
    <xf numFmtId="0" fontId="11" fillId="0" borderId="0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/>
    </xf>
    <xf numFmtId="3" fontId="2" fillId="0" borderId="0" xfId="0" applyNumberFormat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2" fontId="2" fillId="0" borderId="0" xfId="0" applyNumberFormat="1" applyFont="1"/>
    <xf numFmtId="2" fontId="0" fillId="0" borderId="0" xfId="0" applyNumberFormat="1" applyFont="1"/>
    <xf numFmtId="2" fontId="5" fillId="0" borderId="0" xfId="0" applyNumberFormat="1" applyFont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0" fillId="0" borderId="0" xfId="0" applyNumberFormat="1" applyFont="1" applyBorder="1"/>
    <xf numFmtId="2" fontId="0" fillId="0" borderId="0" xfId="0" applyNumberFormat="1" applyFont="1" applyFill="1" applyBorder="1"/>
    <xf numFmtId="167" fontId="0" fillId="0" borderId="0" xfId="0" applyNumberFormat="1" applyFont="1"/>
    <xf numFmtId="167" fontId="0" fillId="0" borderId="0" xfId="0" applyNumberFormat="1" applyFont="1" applyFill="1"/>
    <xf numFmtId="166" fontId="0" fillId="0" borderId="0" xfId="0" applyNumberFormat="1" applyFont="1"/>
    <xf numFmtId="166" fontId="0" fillId="0" borderId="0" xfId="0" applyNumberFormat="1" applyFont="1" applyFill="1"/>
    <xf numFmtId="3" fontId="2" fillId="0" borderId="0" xfId="0" applyNumberFormat="1" applyFont="1" applyFill="1" applyBorder="1"/>
    <xf numFmtId="0" fontId="0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3" fontId="0" fillId="0" borderId="1" xfId="0" applyNumberFormat="1" applyFont="1" applyBorder="1"/>
    <xf numFmtId="0" fontId="2" fillId="0" borderId="0" xfId="0" applyFont="1"/>
    <xf numFmtId="0" fontId="2" fillId="0" borderId="0" xfId="0" applyFont="1"/>
    <xf numFmtId="3" fontId="4" fillId="3" borderId="16" xfId="0" applyNumberFormat="1" applyFont="1" applyFill="1" applyBorder="1" applyAlignment="1">
      <alignment horizontal="center"/>
    </xf>
    <xf numFmtId="3" fontId="2" fillId="0" borderId="12" xfId="0" applyNumberFormat="1" applyFont="1" applyBorder="1"/>
    <xf numFmtId="2" fontId="2" fillId="0" borderId="0" xfId="0" applyNumberFormat="1" applyFont="1" applyBorder="1"/>
    <xf numFmtId="166" fontId="2" fillId="0" borderId="0" xfId="0" applyNumberFormat="1" applyFont="1" applyBorder="1"/>
    <xf numFmtId="167" fontId="2" fillId="0" borderId="0" xfId="0" applyNumberFormat="1" applyFont="1" applyBorder="1"/>
    <xf numFmtId="49" fontId="14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49" fontId="14" fillId="0" borderId="0" xfId="0" applyNumberFormat="1" applyFont="1" applyFill="1" applyBorder="1" applyAlignment="1">
      <alignment horizontal="right"/>
    </xf>
    <xf numFmtId="0" fontId="2" fillId="4" borderId="0" xfId="0" applyFont="1" applyFill="1"/>
    <xf numFmtId="0" fontId="4" fillId="4" borderId="0" xfId="0" applyFont="1" applyFill="1"/>
    <xf numFmtId="3" fontId="2" fillId="4" borderId="0" xfId="0" applyNumberFormat="1" applyFont="1" applyFill="1"/>
    <xf numFmtId="2" fontId="2" fillId="4" borderId="0" xfId="0" applyNumberFormat="1" applyFont="1" applyFill="1"/>
    <xf numFmtId="0" fontId="12" fillId="0" borderId="0" xfId="47"/>
    <xf numFmtId="3" fontId="2" fillId="0" borderId="0" xfId="0" applyNumberFormat="1" applyFont="1" applyFill="1"/>
    <xf numFmtId="3" fontId="6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0" fillId="0" borderId="0" xfId="0"/>
    <xf numFmtId="0" fontId="0" fillId="0" borderId="3" xfId="0" applyFont="1" applyFill="1" applyBorder="1"/>
    <xf numFmtId="0" fontId="18" fillId="0" borderId="3" xfId="0" applyFont="1" applyFill="1" applyBorder="1" applyAlignment="1">
      <alignment wrapText="1"/>
    </xf>
    <xf numFmtId="0" fontId="18" fillId="0" borderId="3" xfId="0" applyFont="1" applyBorder="1" applyAlignment="1">
      <alignment wrapText="1"/>
    </xf>
    <xf numFmtId="0" fontId="2" fillId="0" borderId="3" xfId="0" applyFont="1" applyFill="1" applyBorder="1"/>
    <xf numFmtId="0" fontId="2" fillId="0" borderId="3" xfId="0" applyFont="1" applyBorder="1" applyAlignment="1">
      <alignment horizontal="right"/>
    </xf>
    <xf numFmtId="0" fontId="4" fillId="0" borderId="3" xfId="0" applyFont="1" applyBorder="1"/>
    <xf numFmtId="0" fontId="19" fillId="0" borderId="3" xfId="0" applyFont="1" applyFill="1" applyBorder="1" applyAlignment="1">
      <alignment wrapText="1"/>
    </xf>
    <xf numFmtId="3" fontId="20" fillId="0" borderId="3" xfId="0" applyNumberFormat="1" applyFont="1" applyBorder="1" applyAlignment="1">
      <alignment horizontal="right" wrapText="1"/>
    </xf>
    <xf numFmtId="0" fontId="19" fillId="5" borderId="3" xfId="0" applyFont="1" applyFill="1" applyBorder="1" applyAlignment="1">
      <alignment wrapText="1"/>
    </xf>
    <xf numFmtId="0" fontId="21" fillId="0" borderId="3" xfId="0" applyFont="1" applyFill="1" applyBorder="1"/>
    <xf numFmtId="3" fontId="18" fillId="0" borderId="3" xfId="0" applyNumberFormat="1" applyFont="1" applyBorder="1" applyAlignment="1">
      <alignment wrapText="1"/>
    </xf>
    <xf numFmtId="0" fontId="19" fillId="6" borderId="3" xfId="0" applyFont="1" applyFill="1" applyBorder="1" applyAlignment="1">
      <alignment wrapText="1"/>
    </xf>
    <xf numFmtId="0" fontId="18" fillId="6" borderId="3" xfId="0" applyFont="1" applyFill="1" applyBorder="1" applyAlignment="1">
      <alignment wrapText="1"/>
    </xf>
    <xf numFmtId="3" fontId="18" fillId="0" borderId="3" xfId="0" applyNumberFormat="1" applyFont="1" applyFill="1" applyBorder="1" applyAlignment="1">
      <alignment wrapText="1"/>
    </xf>
    <xf numFmtId="0" fontId="0" fillId="2" borderId="3" xfId="0" applyFont="1" applyFill="1" applyBorder="1"/>
    <xf numFmtId="0" fontId="21" fillId="2" borderId="3" xfId="0" applyFont="1" applyFill="1" applyBorder="1"/>
    <xf numFmtId="0" fontId="18" fillId="0" borderId="18" xfId="0" applyFont="1" applyFill="1" applyBorder="1" applyAlignment="1">
      <alignment wrapText="1"/>
    </xf>
    <xf numFmtId="0" fontId="2" fillId="0" borderId="0" xfId="0" applyFont="1" applyBorder="1" applyAlignment="1">
      <alignment horizontal="left"/>
    </xf>
    <xf numFmtId="0" fontId="19" fillId="0" borderId="18" xfId="0" applyFont="1" applyFill="1" applyBorder="1" applyAlignment="1">
      <alignment wrapText="1"/>
    </xf>
    <xf numFmtId="0" fontId="20" fillId="0" borderId="19" xfId="0" applyFont="1" applyFill="1" applyBorder="1" applyAlignment="1">
      <alignment wrapText="1"/>
    </xf>
    <xf numFmtId="3" fontId="18" fillId="0" borderId="4" xfId="0" applyNumberFormat="1" applyFont="1" applyBorder="1" applyAlignment="1">
      <alignment wrapText="1"/>
    </xf>
    <xf numFmtId="0" fontId="0" fillId="0" borderId="0" xfId="0" applyFill="1" applyBorder="1"/>
    <xf numFmtId="0" fontId="18" fillId="0" borderId="21" xfId="0" applyFont="1" applyFill="1" applyBorder="1" applyAlignment="1">
      <alignment wrapText="1"/>
    </xf>
    <xf numFmtId="0" fontId="18" fillId="0" borderId="19" xfId="0" applyFont="1" applyFill="1" applyBorder="1" applyAlignment="1">
      <alignment wrapText="1"/>
    </xf>
    <xf numFmtId="3" fontId="18" fillId="0" borderId="0" xfId="0" applyNumberFormat="1" applyFont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8" fillId="0" borderId="22" xfId="0" applyFont="1" applyFill="1" applyBorder="1" applyAlignment="1">
      <alignment wrapText="1"/>
    </xf>
    <xf numFmtId="0" fontId="0" fillId="0" borderId="0" xfId="0" applyAlignment="1">
      <alignment horizontal="right"/>
    </xf>
    <xf numFmtId="3" fontId="18" fillId="0" borderId="22" xfId="0" applyNumberFormat="1" applyFont="1" applyBorder="1" applyAlignment="1">
      <alignment wrapText="1"/>
    </xf>
    <xf numFmtId="3" fontId="11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3" fontId="18" fillId="0" borderId="22" xfId="0" applyNumberFormat="1" applyFont="1" applyFill="1" applyBorder="1" applyAlignment="1">
      <alignment wrapText="1"/>
    </xf>
    <xf numFmtId="3" fontId="18" fillId="0" borderId="4" xfId="0" applyNumberFormat="1" applyFont="1" applyFill="1" applyBorder="1" applyAlignment="1">
      <alignment wrapText="1"/>
    </xf>
    <xf numFmtId="3" fontId="18" fillId="0" borderId="0" xfId="0" applyNumberFormat="1" applyFont="1" applyFill="1" applyBorder="1" applyAlignment="1">
      <alignment wrapText="1"/>
    </xf>
    <xf numFmtId="0" fontId="0" fillId="0" borderId="0" xfId="0" applyFill="1"/>
    <xf numFmtId="4" fontId="0" fillId="0" borderId="0" xfId="0" applyNumberFormat="1" applyFill="1"/>
    <xf numFmtId="4" fontId="11" fillId="0" borderId="0" xfId="0" applyNumberFormat="1" applyFont="1" applyFill="1" applyBorder="1" applyAlignment="1">
      <alignment horizontal="center"/>
    </xf>
    <xf numFmtId="4" fontId="19" fillId="0" borderId="3" xfId="0" applyNumberFormat="1" applyFont="1" applyBorder="1" applyAlignment="1">
      <alignment wrapText="1"/>
    </xf>
    <xf numFmtId="4" fontId="18" fillId="0" borderId="3" xfId="0" applyNumberFormat="1" applyFont="1" applyBorder="1" applyAlignment="1">
      <alignment wrapText="1"/>
    </xf>
    <xf numFmtId="4" fontId="18" fillId="0" borderId="3" xfId="0" applyNumberFormat="1" applyFont="1" applyFill="1" applyBorder="1" applyAlignment="1">
      <alignment wrapText="1"/>
    </xf>
    <xf numFmtId="4" fontId="18" fillId="0" borderId="4" xfId="0" applyNumberFormat="1" applyFont="1" applyBorder="1" applyAlignment="1">
      <alignment wrapText="1"/>
    </xf>
    <xf numFmtId="4" fontId="18" fillId="0" borderId="22" xfId="0" applyNumberFormat="1" applyFont="1" applyBorder="1" applyAlignment="1">
      <alignment wrapText="1"/>
    </xf>
    <xf numFmtId="4" fontId="18" fillId="0" borderId="0" xfId="0" applyNumberFormat="1" applyFont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2" fillId="0" borderId="0" xfId="0" applyFont="1" applyBorder="1" applyAlignment="1">
      <alignment horizontal="left"/>
    </xf>
    <xf numFmtId="0" fontId="23" fillId="0" borderId="3" xfId="0" applyFont="1" applyBorder="1" applyAlignment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/>
    <xf numFmtId="0" fontId="10" fillId="0" borderId="0" xfId="0" applyFont="1"/>
    <xf numFmtId="0" fontId="6" fillId="0" borderId="0" xfId="0" applyFont="1" applyFill="1" applyBorder="1" applyAlignment="1"/>
    <xf numFmtId="4" fontId="18" fillId="0" borderId="22" xfId="0" applyNumberFormat="1" applyFont="1" applyFill="1" applyBorder="1" applyAlignment="1">
      <alignment wrapText="1"/>
    </xf>
    <xf numFmtId="0" fontId="18" fillId="0" borderId="17" xfId="0" applyFont="1" applyFill="1" applyBorder="1" applyAlignment="1">
      <alignment wrapText="1"/>
    </xf>
    <xf numFmtId="3" fontId="18" fillId="0" borderId="18" xfId="0" applyNumberFormat="1" applyFont="1" applyFill="1" applyBorder="1" applyAlignment="1">
      <alignment wrapText="1"/>
    </xf>
    <xf numFmtId="3" fontId="19" fillId="0" borderId="1" xfId="0" applyNumberFormat="1" applyFont="1" applyBorder="1" applyAlignment="1">
      <alignment wrapText="1"/>
    </xf>
    <xf numFmtId="0" fontId="19" fillId="0" borderId="17" xfId="0" applyFont="1" applyFill="1" applyBorder="1" applyAlignment="1">
      <alignment wrapText="1"/>
    </xf>
    <xf numFmtId="3" fontId="19" fillId="0" borderId="18" xfId="0" applyNumberFormat="1" applyFont="1" applyFill="1" applyBorder="1" applyAlignment="1">
      <alignment wrapText="1"/>
    </xf>
    <xf numFmtId="3" fontId="19" fillId="0" borderId="20" xfId="0" applyNumberFormat="1" applyFont="1" applyBorder="1" applyAlignment="1">
      <alignment wrapText="1"/>
    </xf>
    <xf numFmtId="3" fontId="19" fillId="0" borderId="22" xfId="0" applyNumberFormat="1" applyFont="1" applyFill="1" applyBorder="1" applyAlignment="1">
      <alignment wrapText="1"/>
    </xf>
    <xf numFmtId="3" fontId="4" fillId="3" borderId="3" xfId="0" applyNumberFormat="1" applyFont="1" applyFill="1" applyBorder="1" applyAlignment="1">
      <alignment wrapText="1"/>
    </xf>
    <xf numFmtId="3" fontId="4" fillId="3" borderId="3" xfId="0" applyNumberFormat="1" applyFont="1" applyFill="1" applyBorder="1" applyAlignment="1">
      <alignment horizontal="center" wrapText="1"/>
    </xf>
    <xf numFmtId="4" fontId="18" fillId="0" borderId="0" xfId="0" applyNumberFormat="1" applyFont="1" applyFill="1" applyBorder="1" applyAlignment="1">
      <alignment wrapText="1"/>
    </xf>
    <xf numFmtId="3" fontId="19" fillId="0" borderId="19" xfId="0" applyNumberFormat="1" applyFont="1" applyFill="1" applyBorder="1" applyAlignment="1">
      <alignment wrapText="1"/>
    </xf>
    <xf numFmtId="4" fontId="0" fillId="0" borderId="0" xfId="0" applyNumberFormat="1" applyFill="1" applyBorder="1"/>
    <xf numFmtId="9" fontId="4" fillId="3" borderId="3" xfId="1" applyFont="1" applyFill="1" applyBorder="1" applyAlignment="1">
      <alignment horizontal="center" wrapText="1"/>
    </xf>
    <xf numFmtId="3" fontId="19" fillId="6" borderId="20" xfId="46" applyNumberFormat="1" applyFont="1" applyFill="1" applyBorder="1" applyAlignment="1">
      <alignment wrapText="1"/>
    </xf>
    <xf numFmtId="3" fontId="19" fillId="0" borderId="22" xfId="46" applyNumberFormat="1" applyFont="1" applyFill="1" applyBorder="1" applyAlignment="1">
      <alignment wrapText="1"/>
    </xf>
    <xf numFmtId="0" fontId="6" fillId="0" borderId="1" xfId="0" applyFont="1" applyFill="1" applyBorder="1" applyAlignment="1"/>
    <xf numFmtId="0" fontId="19" fillId="6" borderId="2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horizontal="left"/>
    </xf>
    <xf numFmtId="3" fontId="4" fillId="0" borderId="3" xfId="0" applyNumberFormat="1" applyFont="1" applyFill="1" applyBorder="1" applyAlignment="1">
      <alignment wrapText="1"/>
    </xf>
    <xf numFmtId="0" fontId="4" fillId="0" borderId="0" xfId="0" applyFont="1"/>
    <xf numFmtId="0" fontId="4" fillId="0" borderId="3" xfId="0" applyFont="1" applyFill="1" applyBorder="1" applyAlignment="1">
      <alignment wrapText="1"/>
    </xf>
    <xf numFmtId="0" fontId="19" fillId="8" borderId="3" xfId="0" applyFont="1" applyFill="1" applyBorder="1" applyAlignment="1">
      <alignment wrapText="1"/>
    </xf>
    <xf numFmtId="0" fontId="20" fillId="8" borderId="3" xfId="0" applyFont="1" applyFill="1" applyBorder="1" applyAlignment="1">
      <alignment wrapText="1"/>
    </xf>
    <xf numFmtId="0" fontId="20" fillId="8" borderId="3" xfId="0" applyFont="1" applyFill="1" applyBorder="1" applyAlignment="1">
      <alignment horizontal="right" wrapText="1"/>
    </xf>
    <xf numFmtId="3" fontId="20" fillId="8" borderId="3" xfId="0" applyNumberFormat="1" applyFont="1" applyFill="1" applyBorder="1" applyAlignment="1">
      <alignment horizontal="right" wrapText="1"/>
    </xf>
    <xf numFmtId="165" fontId="20" fillId="8" borderId="3" xfId="46" applyNumberFormat="1" applyFont="1" applyFill="1" applyBorder="1" applyAlignment="1">
      <alignment horizontal="right" wrapText="1"/>
    </xf>
    <xf numFmtId="4" fontId="20" fillId="8" borderId="3" xfId="0" applyNumberFormat="1" applyFont="1" applyFill="1" applyBorder="1" applyAlignment="1">
      <alignment horizontal="right" wrapText="1"/>
    </xf>
    <xf numFmtId="0" fontId="4" fillId="0" borderId="0" xfId="0" applyFont="1" applyBorder="1"/>
    <xf numFmtId="1" fontId="4" fillId="0" borderId="3" xfId="0" applyNumberFormat="1" applyFont="1" applyFill="1" applyBorder="1" applyAlignment="1">
      <alignment horizontal="center"/>
    </xf>
    <xf numFmtId="0" fontId="18" fillId="0" borderId="3" xfId="0" applyFont="1" applyBorder="1" applyAlignment="1">
      <alignment horizontal="right" wrapText="1"/>
    </xf>
    <xf numFmtId="0" fontId="18" fillId="0" borderId="3" xfId="0" applyFont="1" applyFill="1" applyBorder="1" applyAlignment="1">
      <alignment horizontal="right" wrapText="1"/>
    </xf>
    <xf numFmtId="0" fontId="18" fillId="6" borderId="3" xfId="0" applyFont="1" applyFill="1" applyBorder="1" applyAlignment="1">
      <alignment horizontal="right" wrapText="1"/>
    </xf>
    <xf numFmtId="3" fontId="4" fillId="0" borderId="21" xfId="0" applyNumberFormat="1" applyFont="1" applyFill="1" applyBorder="1" applyAlignment="1">
      <alignment wrapText="1"/>
    </xf>
    <xf numFmtId="0" fontId="4" fillId="0" borderId="0" xfId="0" applyFont="1" applyFill="1"/>
    <xf numFmtId="4" fontId="19" fillId="0" borderId="22" xfId="0" applyNumberFormat="1" applyFont="1" applyBorder="1" applyAlignment="1">
      <alignment wrapText="1"/>
    </xf>
    <xf numFmtId="4" fontId="19" fillId="0" borderId="0" xfId="0" applyNumberFormat="1" applyFont="1" applyBorder="1" applyAlignment="1">
      <alignment wrapText="1"/>
    </xf>
    <xf numFmtId="4" fontId="19" fillId="6" borderId="22" xfId="46" applyNumberFormat="1" applyFont="1" applyFill="1" applyBorder="1" applyAlignment="1">
      <alignment wrapText="1"/>
    </xf>
    <xf numFmtId="3" fontId="19" fillId="6" borderId="22" xfId="46" applyNumberFormat="1" applyFont="1" applyFill="1" applyBorder="1" applyAlignment="1">
      <alignment wrapText="1"/>
    </xf>
    <xf numFmtId="168" fontId="18" fillId="0" borderId="3" xfId="1" applyNumberFormat="1" applyFont="1" applyFill="1" applyBorder="1" applyAlignment="1">
      <alignment wrapText="1"/>
    </xf>
    <xf numFmtId="3" fontId="4" fillId="0" borderId="4" xfId="0" applyNumberFormat="1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3" fontId="4" fillId="0" borderId="18" xfId="0" applyNumberFormat="1" applyFont="1" applyFill="1" applyBorder="1" applyAlignment="1">
      <alignment wrapText="1"/>
    </xf>
    <xf numFmtId="0" fontId="4" fillId="0" borderId="18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4" fontId="18" fillId="0" borderId="21" xfId="0" applyNumberFormat="1" applyFont="1" applyBorder="1" applyAlignment="1">
      <alignment wrapText="1"/>
    </xf>
    <xf numFmtId="4" fontId="18" fillId="0" borderId="19" xfId="0" applyNumberFormat="1" applyFont="1" applyFill="1" applyBorder="1" applyAlignment="1">
      <alignment wrapText="1"/>
    </xf>
    <xf numFmtId="168" fontId="18" fillId="0" borderId="22" xfId="1" applyNumberFormat="1" applyFont="1" applyFill="1" applyBorder="1" applyAlignment="1">
      <alignment wrapText="1"/>
    </xf>
    <xf numFmtId="0" fontId="18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right"/>
    </xf>
    <xf numFmtId="0" fontId="18" fillId="0" borderId="3" xfId="0" applyFont="1" applyFill="1" applyBorder="1" applyAlignment="1"/>
    <xf numFmtId="0" fontId="0" fillId="0" borderId="0" xfId="0" applyAlignment="1">
      <alignment horizontal="left"/>
    </xf>
    <xf numFmtId="0" fontId="18" fillId="0" borderId="18" xfId="0" applyFont="1" applyFill="1" applyBorder="1" applyAlignment="1"/>
    <xf numFmtId="0" fontId="18" fillId="0" borderId="4" xfId="0" applyFont="1" applyFill="1" applyBorder="1" applyAlignment="1"/>
    <xf numFmtId="3" fontId="18" fillId="0" borderId="19" xfId="0" applyNumberFormat="1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6" fillId="0" borderId="2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0" xfId="0" applyFont="1" applyBorder="1"/>
    <xf numFmtId="0" fontId="0" fillId="0" borderId="0" xfId="0"/>
    <xf numFmtId="0" fontId="18" fillId="0" borderId="3" xfId="0" applyFont="1" applyFill="1" applyBorder="1" applyAlignment="1">
      <alignment wrapText="1"/>
    </xf>
    <xf numFmtId="3" fontId="18" fillId="0" borderId="3" xfId="0" applyNumberFormat="1" applyFont="1" applyBorder="1" applyAlignment="1">
      <alignment wrapText="1"/>
    </xf>
    <xf numFmtId="3" fontId="18" fillId="0" borderId="3" xfId="0" applyNumberFormat="1" applyFont="1" applyFill="1" applyBorder="1" applyAlignment="1">
      <alignment wrapText="1"/>
    </xf>
    <xf numFmtId="0" fontId="11" fillId="0" borderId="17" xfId="0" applyFont="1" applyFill="1" applyBorder="1" applyAlignment="1"/>
    <xf numFmtId="4" fontId="0" fillId="0" borderId="0" xfId="0" applyNumberFormat="1" applyFill="1"/>
    <xf numFmtId="4" fontId="18" fillId="0" borderId="3" xfId="0" applyNumberFormat="1" applyFont="1" applyBorder="1" applyAlignment="1">
      <alignment wrapText="1"/>
    </xf>
    <xf numFmtId="0" fontId="10" fillId="0" borderId="0" xfId="0" applyFont="1" applyFill="1" applyBorder="1"/>
    <xf numFmtId="0" fontId="7" fillId="0" borderId="0" xfId="0" applyFont="1" applyBorder="1" applyAlignment="1">
      <alignment horizontal="left"/>
    </xf>
    <xf numFmtId="0" fontId="7" fillId="0" borderId="0" xfId="0" applyFont="1" applyFill="1" applyBorder="1"/>
    <xf numFmtId="3" fontId="4" fillId="3" borderId="3" xfId="0" applyNumberFormat="1" applyFont="1" applyFill="1" applyBorder="1" applyAlignment="1">
      <alignment wrapText="1"/>
    </xf>
    <xf numFmtId="0" fontId="6" fillId="0" borderId="1" xfId="0" applyFont="1" applyFill="1" applyBorder="1"/>
    <xf numFmtId="0" fontId="6" fillId="0" borderId="23" xfId="0" applyFont="1" applyFill="1" applyBorder="1"/>
    <xf numFmtId="3" fontId="4" fillId="0" borderId="3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8" fillId="0" borderId="3" xfId="0" applyFont="1" applyBorder="1" applyAlignment="1">
      <alignment horizontal="right" wrapText="1"/>
    </xf>
    <xf numFmtId="0" fontId="24" fillId="0" borderId="0" xfId="0" applyFont="1" applyBorder="1" applyAlignment="1">
      <alignment horizontal="left"/>
    </xf>
    <xf numFmtId="0" fontId="25" fillId="0" borderId="0" xfId="0" applyFont="1" applyFill="1" applyBorder="1"/>
    <xf numFmtId="0" fontId="6" fillId="0" borderId="1" xfId="0" applyFont="1" applyBorder="1" applyAlignment="1">
      <alignment horizontal="left"/>
    </xf>
    <xf numFmtId="0" fontId="6" fillId="6" borderId="20" xfId="0" applyFont="1" applyFill="1" applyBorder="1" applyAlignment="1">
      <alignment wrapText="1"/>
    </xf>
    <xf numFmtId="0" fontId="23" fillId="0" borderId="0" xfId="0" applyFont="1" applyBorder="1" applyAlignment="1"/>
    <xf numFmtId="1" fontId="4" fillId="7" borderId="24" xfId="0" applyNumberFormat="1" applyFont="1" applyFill="1" applyBorder="1" applyAlignment="1">
      <alignment horizontal="center"/>
    </xf>
    <xf numFmtId="0" fontId="0" fillId="0" borderId="0" xfId="0" applyAlignment="1"/>
    <xf numFmtId="0" fontId="11" fillId="0" borderId="17" xfId="0" applyFont="1" applyFill="1" applyBorder="1" applyAlignment="1">
      <alignment vertical="top"/>
    </xf>
    <xf numFmtId="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2" fillId="0" borderId="0" xfId="0" applyNumberFormat="1" applyFont="1" applyAlignment="1">
      <alignment horizontal="left"/>
    </xf>
    <xf numFmtId="9" fontId="2" fillId="0" borderId="0" xfId="1" applyFont="1" applyBorder="1" applyAlignment="1">
      <alignment horizontal="center"/>
    </xf>
    <xf numFmtId="0" fontId="0" fillId="6" borderId="0" xfId="0" applyFont="1" applyFill="1"/>
    <xf numFmtId="3" fontId="0" fillId="6" borderId="0" xfId="0" applyNumberFormat="1" applyFont="1" applyFill="1" applyBorder="1"/>
    <xf numFmtId="9" fontId="4" fillId="6" borderId="0" xfId="1" applyFont="1" applyFill="1" applyBorder="1"/>
    <xf numFmtId="0" fontId="0" fillId="6" borderId="0" xfId="0" applyFont="1" applyFill="1" applyBorder="1"/>
    <xf numFmtId="0" fontId="20" fillId="0" borderId="3" xfId="0" applyFont="1" applyFill="1" applyBorder="1" applyAlignment="1">
      <alignment horizontal="right" wrapText="1"/>
    </xf>
    <xf numFmtId="0" fontId="20" fillId="0" borderId="3" xfId="0" applyFont="1" applyFill="1" applyBorder="1" applyAlignment="1">
      <alignment wrapText="1"/>
    </xf>
    <xf numFmtId="3" fontId="20" fillId="0" borderId="3" xfId="0" applyNumberFormat="1" applyFont="1" applyFill="1" applyBorder="1" applyAlignment="1">
      <alignment horizontal="right" wrapText="1"/>
    </xf>
    <xf numFmtId="165" fontId="20" fillId="0" borderId="3" xfId="46" applyNumberFormat="1" applyFont="1" applyFill="1" applyBorder="1" applyAlignment="1">
      <alignment horizontal="right" wrapText="1"/>
    </xf>
    <xf numFmtId="4" fontId="20" fillId="0" borderId="3" xfId="0" applyNumberFormat="1" applyFont="1" applyFill="1" applyBorder="1" applyAlignment="1">
      <alignment horizontal="right" wrapText="1"/>
    </xf>
    <xf numFmtId="3" fontId="20" fillId="0" borderId="0" xfId="0" applyNumberFormat="1" applyFont="1" applyFill="1" applyBorder="1" applyAlignment="1">
      <alignment horizontal="right" wrapText="1"/>
    </xf>
    <xf numFmtId="0" fontId="2" fillId="0" borderId="22" xfId="0" applyFont="1" applyFill="1" applyBorder="1" applyAlignment="1">
      <alignment wrapText="1"/>
    </xf>
    <xf numFmtId="0" fontId="4" fillId="0" borderId="21" xfId="0" applyFont="1" applyFill="1" applyBorder="1" applyAlignment="1">
      <alignment horizontal="right" vertical="top"/>
    </xf>
    <xf numFmtId="0" fontId="4" fillId="0" borderId="21" xfId="0" applyFont="1" applyFill="1" applyBorder="1" applyAlignment="1">
      <alignment horizontal="right"/>
    </xf>
    <xf numFmtId="0" fontId="7" fillId="10" borderId="0" xfId="0" applyFont="1" applyFill="1" applyBorder="1" applyAlignment="1"/>
    <xf numFmtId="0" fontId="7" fillId="10" borderId="0" xfId="0" applyFont="1" applyFill="1" applyBorder="1" applyAlignment="1">
      <alignment horizontal="left"/>
    </xf>
    <xf numFmtId="0" fontId="3" fillId="10" borderId="0" xfId="0" applyFont="1" applyFill="1" applyBorder="1" applyAlignment="1"/>
    <xf numFmtId="0" fontId="3" fillId="11" borderId="0" xfId="0" applyFont="1" applyFill="1" applyBorder="1" applyAlignment="1"/>
    <xf numFmtId="0" fontId="19" fillId="11" borderId="3" xfId="0" applyFont="1" applyFill="1" applyBorder="1" applyAlignment="1">
      <alignment wrapText="1"/>
    </xf>
    <xf numFmtId="0" fontId="20" fillId="11" borderId="3" xfId="0" applyFont="1" applyFill="1" applyBorder="1" applyAlignment="1">
      <alignment horizontal="right" wrapText="1"/>
    </xf>
    <xf numFmtId="0" fontId="20" fillId="11" borderId="3" xfId="0" applyFont="1" applyFill="1" applyBorder="1" applyAlignment="1">
      <alignment wrapText="1"/>
    </xf>
    <xf numFmtId="3" fontId="20" fillId="11" borderId="3" xfId="0" applyNumberFormat="1" applyFont="1" applyFill="1" applyBorder="1" applyAlignment="1">
      <alignment horizontal="right" wrapText="1"/>
    </xf>
    <xf numFmtId="165" fontId="20" fillId="11" borderId="3" xfId="46" applyNumberFormat="1" applyFont="1" applyFill="1" applyBorder="1" applyAlignment="1">
      <alignment horizontal="right" wrapText="1"/>
    </xf>
    <xf numFmtId="4" fontId="20" fillId="11" borderId="3" xfId="0" applyNumberFormat="1" applyFont="1" applyFill="1" applyBorder="1" applyAlignment="1">
      <alignment horizontal="right" wrapText="1"/>
    </xf>
    <xf numFmtId="0" fontId="19" fillId="10" borderId="3" xfId="0" applyFont="1" applyFill="1" applyBorder="1" applyAlignment="1">
      <alignment wrapText="1"/>
    </xf>
    <xf numFmtId="0" fontId="20" fillId="10" borderId="3" xfId="0" applyFont="1" applyFill="1" applyBorder="1" applyAlignment="1">
      <alignment horizontal="right" wrapText="1"/>
    </xf>
    <xf numFmtId="0" fontId="20" fillId="10" borderId="3" xfId="0" applyFont="1" applyFill="1" applyBorder="1" applyAlignment="1">
      <alignment wrapText="1"/>
    </xf>
    <xf numFmtId="3" fontId="20" fillId="10" borderId="3" xfId="0" applyNumberFormat="1" applyFont="1" applyFill="1" applyBorder="1" applyAlignment="1">
      <alignment horizontal="right" wrapText="1"/>
    </xf>
    <xf numFmtId="165" fontId="20" fillId="10" borderId="3" xfId="46" applyNumberFormat="1" applyFont="1" applyFill="1" applyBorder="1" applyAlignment="1">
      <alignment horizontal="right" wrapText="1"/>
    </xf>
    <xf numFmtId="4" fontId="20" fillId="10" borderId="3" xfId="0" applyNumberFormat="1" applyFont="1" applyFill="1" applyBorder="1" applyAlignment="1">
      <alignment horizontal="right" wrapText="1"/>
    </xf>
    <xf numFmtId="0" fontId="20" fillId="6" borderId="3" xfId="0" applyFont="1" applyFill="1" applyBorder="1" applyAlignment="1">
      <alignment horizontal="right" wrapText="1"/>
    </xf>
    <xf numFmtId="0" fontId="20" fillId="6" borderId="3" xfId="0" applyFont="1" applyFill="1" applyBorder="1" applyAlignment="1">
      <alignment wrapText="1"/>
    </xf>
    <xf numFmtId="3" fontId="20" fillId="6" borderId="3" xfId="0" applyNumberFormat="1" applyFont="1" applyFill="1" applyBorder="1" applyAlignment="1">
      <alignment horizontal="right" wrapText="1"/>
    </xf>
    <xf numFmtId="4" fontId="20" fillId="6" borderId="3" xfId="0" applyNumberFormat="1" applyFont="1" applyFill="1" applyBorder="1" applyAlignment="1">
      <alignment horizontal="right" wrapText="1"/>
    </xf>
    <xf numFmtId="3" fontId="18" fillId="6" borderId="3" xfId="0" applyNumberFormat="1" applyFont="1" applyFill="1" applyBorder="1" applyAlignment="1">
      <alignment wrapText="1"/>
    </xf>
    <xf numFmtId="165" fontId="19" fillId="0" borderId="3" xfId="46" applyNumberFormat="1" applyFont="1" applyFill="1" applyBorder="1" applyAlignment="1">
      <alignment horizontal="right" wrapText="1"/>
    </xf>
    <xf numFmtId="165" fontId="20" fillId="0" borderId="19" xfId="46" applyNumberFormat="1" applyFont="1" applyFill="1" applyBorder="1" applyAlignment="1">
      <alignment horizontal="right" wrapText="1"/>
    </xf>
    <xf numFmtId="3" fontId="20" fillId="0" borderId="19" xfId="0" applyNumberFormat="1" applyFont="1" applyFill="1" applyBorder="1" applyAlignment="1">
      <alignment horizontal="right" wrapText="1"/>
    </xf>
    <xf numFmtId="165" fontId="20" fillId="0" borderId="4" xfId="46" applyNumberFormat="1" applyFont="1" applyFill="1" applyBorder="1" applyAlignment="1">
      <alignment horizontal="right" wrapText="1"/>
    </xf>
    <xf numFmtId="3" fontId="20" fillId="0" borderId="4" xfId="0" applyNumberFormat="1" applyFont="1" applyFill="1" applyBorder="1" applyAlignment="1">
      <alignment horizontal="right" wrapText="1"/>
    </xf>
    <xf numFmtId="0" fontId="6" fillId="6" borderId="0" xfId="0" applyFont="1" applyFill="1" applyBorder="1" applyAlignment="1">
      <alignment horizontal="left"/>
    </xf>
    <xf numFmtId="165" fontId="19" fillId="6" borderId="20" xfId="46" applyNumberFormat="1" applyFont="1" applyFill="1" applyBorder="1" applyAlignment="1">
      <alignment horizontal="right" wrapText="1"/>
    </xf>
    <xf numFmtId="165" fontId="19" fillId="6" borderId="3" xfId="46" applyNumberFormat="1" applyFont="1" applyFill="1" applyBorder="1" applyAlignment="1">
      <alignment horizontal="right" wrapText="1"/>
    </xf>
    <xf numFmtId="3" fontId="2" fillId="0" borderId="1" xfId="0" applyNumberFormat="1" applyFont="1" applyFill="1" applyBorder="1"/>
    <xf numFmtId="0" fontId="2" fillId="12" borderId="0" xfId="0" applyFont="1" applyFill="1" applyBorder="1"/>
    <xf numFmtId="0" fontId="0" fillId="12" borderId="0" xfId="0" applyFill="1" applyBorder="1"/>
    <xf numFmtId="4" fontId="0" fillId="12" borderId="0" xfId="0" applyNumberFormat="1" applyFill="1" applyBorder="1"/>
    <xf numFmtId="4" fontId="19" fillId="0" borderId="25" xfId="0" applyNumberFormat="1" applyFont="1" applyBorder="1" applyAlignment="1">
      <alignment wrapText="1"/>
    </xf>
    <xf numFmtId="168" fontId="18" fillId="0" borderId="0" xfId="1" applyNumberFormat="1" applyFont="1" applyFill="1" applyBorder="1" applyAlignment="1">
      <alignment wrapText="1"/>
    </xf>
    <xf numFmtId="168" fontId="18" fillId="0" borderId="1" xfId="1" applyNumberFormat="1" applyFont="1" applyFill="1" applyBorder="1" applyAlignment="1">
      <alignment wrapText="1"/>
    </xf>
    <xf numFmtId="168" fontId="18" fillId="0" borderId="20" xfId="1" applyNumberFormat="1" applyFont="1" applyFill="1" applyBorder="1" applyAlignment="1">
      <alignment wrapText="1"/>
    </xf>
    <xf numFmtId="168" fontId="18" fillId="6" borderId="20" xfId="1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/>
    <xf numFmtId="0" fontId="18" fillId="10" borderId="3" xfId="0" applyFont="1" applyFill="1" applyBorder="1" applyAlignment="1">
      <alignment horizontal="right" wrapText="1"/>
    </xf>
    <xf numFmtId="0" fontId="18" fillId="10" borderId="3" xfId="0" applyFont="1" applyFill="1" applyBorder="1" applyAlignment="1">
      <alignment wrapText="1"/>
    </xf>
    <xf numFmtId="3" fontId="4" fillId="10" borderId="3" xfId="0" applyNumberFormat="1" applyFont="1" applyFill="1" applyBorder="1" applyAlignment="1">
      <alignment wrapText="1"/>
    </xf>
    <xf numFmtId="0" fontId="4" fillId="10" borderId="3" xfId="0" applyFont="1" applyFill="1" applyBorder="1" applyAlignment="1">
      <alignment wrapText="1"/>
    </xf>
    <xf numFmtId="3" fontId="18" fillId="10" borderId="4" xfId="0" applyNumberFormat="1" applyFont="1" applyFill="1" applyBorder="1" applyAlignment="1">
      <alignment wrapText="1"/>
    </xf>
    <xf numFmtId="4" fontId="18" fillId="10" borderId="4" xfId="0" applyNumberFormat="1" applyFont="1" applyFill="1" applyBorder="1" applyAlignment="1">
      <alignment wrapText="1"/>
    </xf>
    <xf numFmtId="0" fontId="19" fillId="10" borderId="18" xfId="0" applyFont="1" applyFill="1" applyBorder="1" applyAlignment="1">
      <alignment wrapText="1"/>
    </xf>
    <xf numFmtId="3" fontId="18" fillId="10" borderId="3" xfId="0" applyNumberFormat="1" applyFont="1" applyFill="1" applyBorder="1" applyAlignment="1">
      <alignment wrapText="1"/>
    </xf>
    <xf numFmtId="4" fontId="18" fillId="10" borderId="3" xfId="0" applyNumberFormat="1" applyFont="1" applyFill="1" applyBorder="1" applyAlignment="1">
      <alignment wrapText="1"/>
    </xf>
    <xf numFmtId="0" fontId="6" fillId="13" borderId="0" xfId="0" applyFont="1" applyFill="1" applyBorder="1" applyAlignment="1"/>
    <xf numFmtId="0" fontId="19" fillId="13" borderId="18" xfId="0" applyFont="1" applyFill="1" applyBorder="1" applyAlignment="1">
      <alignment wrapText="1"/>
    </xf>
    <xf numFmtId="0" fontId="18" fillId="13" borderId="3" xfId="0" applyFont="1" applyFill="1" applyBorder="1" applyAlignment="1">
      <alignment horizontal="right" wrapText="1"/>
    </xf>
    <xf numFmtId="0" fontId="18" fillId="13" borderId="3" xfId="0" applyFont="1" applyFill="1" applyBorder="1" applyAlignment="1">
      <alignment wrapText="1"/>
    </xf>
    <xf numFmtId="3" fontId="18" fillId="13" borderId="3" xfId="0" applyNumberFormat="1" applyFont="1" applyFill="1" applyBorder="1" applyAlignment="1">
      <alignment wrapText="1"/>
    </xf>
    <xf numFmtId="4" fontId="18" fillId="13" borderId="3" xfId="0" applyNumberFormat="1" applyFont="1" applyFill="1" applyBorder="1" applyAlignment="1">
      <alignment wrapText="1"/>
    </xf>
    <xf numFmtId="0" fontId="4" fillId="13" borderId="3" xfId="0" applyFont="1" applyFill="1" applyBorder="1" applyAlignment="1">
      <alignment wrapText="1"/>
    </xf>
    <xf numFmtId="3" fontId="4" fillId="13" borderId="3" xfId="0" applyNumberFormat="1" applyFont="1" applyFill="1" applyBorder="1" applyAlignment="1">
      <alignment wrapText="1"/>
    </xf>
    <xf numFmtId="0" fontId="0" fillId="2" borderId="18" xfId="0" applyFont="1" applyFill="1" applyBorder="1"/>
    <xf numFmtId="0" fontId="19" fillId="0" borderId="19" xfId="0" applyFont="1" applyFill="1" applyBorder="1" applyAlignment="1">
      <alignment wrapText="1"/>
    </xf>
    <xf numFmtId="0" fontId="20" fillId="0" borderId="19" xfId="0" applyFont="1" applyFill="1" applyBorder="1" applyAlignment="1">
      <alignment horizontal="right" wrapText="1"/>
    </xf>
    <xf numFmtId="4" fontId="20" fillId="0" borderId="19" xfId="0" applyNumberFormat="1" applyFont="1" applyFill="1" applyBorder="1" applyAlignment="1">
      <alignment horizontal="right" wrapText="1"/>
    </xf>
    <xf numFmtId="0" fontId="19" fillId="0" borderId="4" xfId="0" applyFont="1" applyFill="1" applyBorder="1" applyAlignment="1">
      <alignment wrapText="1"/>
    </xf>
    <xf numFmtId="0" fontId="18" fillId="0" borderId="4" xfId="0" applyFont="1" applyFill="1" applyBorder="1" applyAlignment="1">
      <alignment horizontal="right" wrapText="1"/>
    </xf>
    <xf numFmtId="0" fontId="18" fillId="0" borderId="4" xfId="0" applyFont="1" applyFill="1" applyBorder="1" applyAlignment="1">
      <alignment wrapText="1"/>
    </xf>
    <xf numFmtId="4" fontId="18" fillId="0" borderId="4" xfId="0" applyNumberFormat="1" applyFont="1" applyFill="1" applyBorder="1" applyAlignment="1">
      <alignment wrapText="1"/>
    </xf>
    <xf numFmtId="0" fontId="19" fillId="5" borderId="26" xfId="0" applyFont="1" applyFill="1" applyBorder="1" applyAlignment="1">
      <alignment wrapText="1"/>
    </xf>
    <xf numFmtId="0" fontId="19" fillId="5" borderId="5" xfId="0" applyFont="1" applyFill="1" applyBorder="1" applyAlignment="1">
      <alignment wrapText="1"/>
    </xf>
    <xf numFmtId="0" fontId="18" fillId="5" borderId="5" xfId="0" applyFont="1" applyFill="1" applyBorder="1" applyAlignment="1">
      <alignment horizontal="right" wrapText="1"/>
    </xf>
    <xf numFmtId="0" fontId="18" fillId="5" borderId="5" xfId="0" applyFont="1" applyFill="1" applyBorder="1" applyAlignment="1">
      <alignment wrapText="1"/>
    </xf>
    <xf numFmtId="4" fontId="18" fillId="5" borderId="5" xfId="0" applyNumberFormat="1" applyFont="1" applyFill="1" applyBorder="1" applyAlignment="1">
      <alignment wrapText="1"/>
    </xf>
    <xf numFmtId="0" fontId="18" fillId="5" borderId="27" xfId="0" applyFont="1" applyFill="1" applyBorder="1" applyAlignment="1">
      <alignment wrapText="1"/>
    </xf>
    <xf numFmtId="165" fontId="20" fillId="0" borderId="22" xfId="46" applyNumberFormat="1" applyFont="1" applyFill="1" applyBorder="1" applyAlignment="1">
      <alignment horizontal="right" wrapText="1"/>
    </xf>
    <xf numFmtId="3" fontId="20" fillId="0" borderId="22" xfId="0" applyNumberFormat="1" applyFont="1" applyFill="1" applyBorder="1" applyAlignment="1">
      <alignment horizontal="right" wrapText="1"/>
    </xf>
    <xf numFmtId="0" fontId="20" fillId="0" borderId="4" xfId="0" applyFont="1" applyFill="1" applyBorder="1" applyAlignment="1">
      <alignment horizontal="right" wrapText="1"/>
    </xf>
    <xf numFmtId="0" fontId="20" fillId="0" borderId="4" xfId="0" applyFont="1" applyFill="1" applyBorder="1" applyAlignment="1">
      <alignment wrapText="1"/>
    </xf>
    <xf numFmtId="4" fontId="20" fillId="0" borderId="4" xfId="0" applyNumberFormat="1" applyFont="1" applyFill="1" applyBorder="1" applyAlignment="1">
      <alignment horizontal="right" wrapText="1"/>
    </xf>
    <xf numFmtId="0" fontId="19" fillId="12" borderId="26" xfId="0" applyFont="1" applyFill="1" applyBorder="1" applyAlignment="1">
      <alignment wrapText="1"/>
    </xf>
    <xf numFmtId="0" fontId="19" fillId="12" borderId="5" xfId="0" applyFont="1" applyFill="1" applyBorder="1" applyAlignment="1">
      <alignment wrapText="1"/>
    </xf>
    <xf numFmtId="0" fontId="18" fillId="12" borderId="5" xfId="0" applyFont="1" applyFill="1" applyBorder="1" applyAlignment="1">
      <alignment horizontal="right" wrapText="1"/>
    </xf>
    <xf numFmtId="0" fontId="18" fillId="12" borderId="5" xfId="0" applyFont="1" applyFill="1" applyBorder="1" applyAlignment="1">
      <alignment wrapText="1"/>
    </xf>
    <xf numFmtId="4" fontId="18" fillId="12" borderId="5" xfId="0" applyNumberFormat="1" applyFont="1" applyFill="1" applyBorder="1" applyAlignment="1">
      <alignment wrapText="1"/>
    </xf>
    <xf numFmtId="0" fontId="18" fillId="12" borderId="27" xfId="0" applyFont="1" applyFill="1" applyBorder="1" applyAlignment="1">
      <alignment wrapText="1"/>
    </xf>
    <xf numFmtId="4" fontId="20" fillId="0" borderId="22" xfId="0" applyNumberFormat="1" applyFont="1" applyFill="1" applyBorder="1" applyAlignment="1">
      <alignment horizontal="right" wrapText="1"/>
    </xf>
    <xf numFmtId="3" fontId="19" fillId="6" borderId="3" xfId="0" applyNumberFormat="1" applyFont="1" applyFill="1" applyBorder="1" applyAlignment="1">
      <alignment horizontal="right" wrapText="1"/>
    </xf>
    <xf numFmtId="4" fontId="19" fillId="6" borderId="3" xfId="0" applyNumberFormat="1" applyFont="1" applyFill="1" applyBorder="1" applyAlignment="1">
      <alignment horizontal="right" wrapText="1"/>
    </xf>
    <xf numFmtId="168" fontId="19" fillId="0" borderId="20" xfId="1" applyNumberFormat="1" applyFont="1" applyFill="1" applyBorder="1" applyAlignment="1">
      <alignment wrapText="1"/>
    </xf>
    <xf numFmtId="168" fontId="19" fillId="0" borderId="1" xfId="1" applyNumberFormat="1" applyFont="1" applyFill="1" applyBorder="1" applyAlignment="1">
      <alignment wrapText="1"/>
    </xf>
    <xf numFmtId="168" fontId="19" fillId="6" borderId="20" xfId="1" applyNumberFormat="1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6" fillId="0" borderId="0" xfId="0" applyFont="1" applyFill="1" applyBorder="1"/>
    <xf numFmtId="3" fontId="19" fillId="0" borderId="0" xfId="0" applyNumberFormat="1" applyFont="1" applyBorder="1" applyAlignment="1">
      <alignment wrapText="1"/>
    </xf>
    <xf numFmtId="168" fontId="19" fillId="0" borderId="0" xfId="1" applyNumberFormat="1" applyFont="1" applyFill="1" applyBorder="1" applyAlignment="1">
      <alignment wrapText="1"/>
    </xf>
    <xf numFmtId="3" fontId="19" fillId="9" borderId="22" xfId="0" applyNumberFormat="1" applyFont="1" applyFill="1" applyBorder="1" applyAlignment="1">
      <alignment wrapText="1"/>
    </xf>
    <xf numFmtId="3" fontId="19" fillId="0" borderId="3" xfId="0" applyNumberFormat="1" applyFont="1" applyFill="1" applyBorder="1" applyAlignment="1">
      <alignment wrapText="1"/>
    </xf>
    <xf numFmtId="3" fontId="19" fillId="4" borderId="22" xfId="0" applyNumberFormat="1" applyFont="1" applyFill="1" applyBorder="1" applyAlignment="1">
      <alignment wrapText="1"/>
    </xf>
    <xf numFmtId="0" fontId="19" fillId="0" borderId="22" xfId="0" applyFont="1" applyFill="1" applyBorder="1" applyAlignment="1">
      <alignment wrapText="1"/>
    </xf>
    <xf numFmtId="4" fontId="19" fillId="0" borderId="19" xfId="0" applyNumberFormat="1" applyFont="1" applyBorder="1" applyAlignment="1">
      <alignment wrapText="1"/>
    </xf>
    <xf numFmtId="3" fontId="19" fillId="0" borderId="20" xfId="0" applyNumberFormat="1" applyFont="1" applyFill="1" applyBorder="1" applyAlignment="1">
      <alignment wrapText="1"/>
    </xf>
    <xf numFmtId="4" fontId="19" fillId="0" borderId="22" xfId="0" applyNumberFormat="1" applyFont="1" applyFill="1" applyBorder="1" applyAlignment="1">
      <alignment wrapText="1"/>
    </xf>
    <xf numFmtId="4" fontId="2" fillId="0" borderId="0" xfId="0" applyNumberFormat="1" applyFont="1" applyFill="1" applyBorder="1"/>
    <xf numFmtId="168" fontId="19" fillId="12" borderId="1" xfId="1" applyNumberFormat="1" applyFont="1" applyFill="1" applyBorder="1" applyAlignment="1">
      <alignment wrapText="1"/>
    </xf>
    <xf numFmtId="3" fontId="11" fillId="7" borderId="24" xfId="0" applyNumberFormat="1" applyFont="1" applyFill="1" applyBorder="1" applyAlignment="1">
      <alignment horizontal="center" vertical="top"/>
    </xf>
    <xf numFmtId="3" fontId="11" fillId="7" borderId="24" xfId="0" applyNumberFormat="1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5" xfId="0" applyBorder="1"/>
    <xf numFmtId="4" fontId="18" fillId="0" borderId="25" xfId="0" applyNumberFormat="1" applyFont="1" applyBorder="1" applyAlignment="1">
      <alignment wrapText="1"/>
    </xf>
    <xf numFmtId="0" fontId="6" fillId="10" borderId="0" xfId="0" applyFont="1" applyFill="1" applyBorder="1" applyAlignment="1">
      <alignment horizontal="left"/>
    </xf>
    <xf numFmtId="3" fontId="18" fillId="10" borderId="22" xfId="0" applyNumberFormat="1" applyFont="1" applyFill="1" applyBorder="1" applyAlignment="1">
      <alignment wrapText="1"/>
    </xf>
    <xf numFmtId="4" fontId="18" fillId="10" borderId="22" xfId="0" applyNumberFormat="1" applyFont="1" applyFill="1" applyBorder="1" applyAlignment="1">
      <alignment wrapText="1"/>
    </xf>
    <xf numFmtId="3" fontId="19" fillId="0" borderId="22" xfId="0" applyNumberFormat="1" applyFont="1" applyBorder="1" applyAlignment="1">
      <alignment wrapText="1"/>
    </xf>
    <xf numFmtId="0" fontId="3" fillId="0" borderId="0" xfId="0" applyFont="1" applyFill="1" applyBorder="1" applyAlignment="1"/>
    <xf numFmtId="4" fontId="20" fillId="8" borderId="3" xfId="0" applyNumberFormat="1" applyFont="1" applyFill="1" applyBorder="1" applyAlignment="1">
      <alignment horizontal="center" wrapText="1"/>
    </xf>
    <xf numFmtId="169" fontId="4" fillId="0" borderId="3" xfId="0" applyNumberFormat="1" applyFont="1" applyFill="1" applyBorder="1" applyAlignment="1">
      <alignment wrapText="1"/>
    </xf>
    <xf numFmtId="0" fontId="10" fillId="2" borderId="0" xfId="0" applyFont="1" applyFill="1" applyBorder="1"/>
    <xf numFmtId="0" fontId="0" fillId="0" borderId="14" xfId="0" applyBorder="1"/>
    <xf numFmtId="0" fontId="0" fillId="0" borderId="37" xfId="0" applyBorder="1"/>
    <xf numFmtId="0" fontId="0" fillId="0" borderId="34" xfId="0" applyBorder="1"/>
    <xf numFmtId="0" fontId="0" fillId="0" borderId="36" xfId="0" applyBorder="1"/>
    <xf numFmtId="0" fontId="0" fillId="0" borderId="38" xfId="0" applyBorder="1"/>
    <xf numFmtId="0" fontId="0" fillId="0" borderId="15" xfId="0" applyBorder="1"/>
    <xf numFmtId="0" fontId="0" fillId="0" borderId="32" xfId="0" applyBorder="1"/>
    <xf numFmtId="0" fontId="0" fillId="0" borderId="39" xfId="0" applyBorder="1"/>
    <xf numFmtId="0" fontId="0" fillId="0" borderId="31" xfId="0" applyBorder="1"/>
    <xf numFmtId="0" fontId="0" fillId="2" borderId="31" xfId="0" applyFill="1" applyBorder="1"/>
    <xf numFmtId="0" fontId="0" fillId="2" borderId="30" xfId="0" applyFill="1" applyBorder="1"/>
    <xf numFmtId="0" fontId="0" fillId="0" borderId="40" xfId="0" applyBorder="1"/>
    <xf numFmtId="0" fontId="0" fillId="2" borderId="40" xfId="0" applyFill="1" applyBorder="1"/>
    <xf numFmtId="0" fontId="0" fillId="15" borderId="40" xfId="0" applyFill="1" applyBorder="1"/>
    <xf numFmtId="0" fontId="0" fillId="15" borderId="39" xfId="0" applyFill="1" applyBorder="1"/>
    <xf numFmtId="0" fontId="0" fillId="15" borderId="30" xfId="0" applyFill="1" applyBorder="1"/>
    <xf numFmtId="0" fontId="2" fillId="14" borderId="40" xfId="0" applyFont="1" applyFill="1" applyBorder="1"/>
    <xf numFmtId="0" fontId="2" fillId="14" borderId="31" xfId="0" applyFont="1" applyFill="1" applyBorder="1"/>
    <xf numFmtId="0" fontId="2" fillId="0" borderId="39" xfId="0" applyFont="1" applyBorder="1"/>
    <xf numFmtId="0" fontId="2" fillId="0" borderId="31" xfId="0" applyFont="1" applyBorder="1"/>
    <xf numFmtId="0" fontId="2" fillId="0" borderId="30" xfId="0" applyFont="1" applyBorder="1"/>
    <xf numFmtId="0" fontId="2" fillId="0" borderId="32" xfId="0" applyFont="1" applyBorder="1"/>
    <xf numFmtId="0" fontId="2" fillId="0" borderId="40" xfId="0" applyFont="1" applyBorder="1"/>
    <xf numFmtId="0" fontId="2" fillId="0" borderId="29" xfId="0" applyFont="1" applyBorder="1"/>
    <xf numFmtId="0" fontId="26" fillId="0" borderId="33" xfId="0" applyFont="1" applyBorder="1" applyAlignment="1">
      <alignment shrinkToFit="1"/>
    </xf>
    <xf numFmtId="0" fontId="0" fillId="0" borderId="28" xfId="0" applyFont="1" applyBorder="1" applyAlignment="1"/>
    <xf numFmtId="0" fontId="0" fillId="0" borderId="0" xfId="0" applyAlignment="1">
      <alignment wrapText="1"/>
    </xf>
    <xf numFmtId="0" fontId="27" fillId="0" borderId="31" xfId="0" applyFont="1" applyBorder="1" applyAlignment="1">
      <alignment horizontal="center" wrapText="1"/>
    </xf>
    <xf numFmtId="0" fontId="27" fillId="0" borderId="30" xfId="0" applyFont="1" applyBorder="1" applyAlignment="1">
      <alignment horizontal="center" wrapText="1"/>
    </xf>
    <xf numFmtId="0" fontId="27" fillId="0" borderId="32" xfId="0" applyFont="1" applyBorder="1" applyAlignment="1">
      <alignment horizontal="center" wrapText="1"/>
    </xf>
    <xf numFmtId="0" fontId="27" fillId="0" borderId="39" xfId="0" applyFont="1" applyBorder="1" applyAlignment="1">
      <alignment horizontal="center" wrapText="1"/>
    </xf>
    <xf numFmtId="0" fontId="27" fillId="0" borderId="40" xfId="0" applyFont="1" applyBorder="1" applyAlignment="1">
      <alignment horizontal="center" wrapText="1"/>
    </xf>
    <xf numFmtId="0" fontId="0" fillId="15" borderId="37" xfId="0" applyFill="1" applyBorder="1"/>
    <xf numFmtId="0" fontId="0" fillId="15" borderId="38" xfId="0" applyFill="1" applyBorder="1"/>
    <xf numFmtId="0" fontId="0" fillId="10" borderId="0" xfId="0" applyFont="1" applyFill="1"/>
    <xf numFmtId="0" fontId="0" fillId="10" borderId="0" xfId="0" applyFont="1" applyFill="1" applyBorder="1"/>
    <xf numFmtId="3" fontId="0" fillId="10" borderId="0" xfId="0" applyNumberFormat="1" applyFont="1" applyFill="1" applyBorder="1"/>
    <xf numFmtId="172" fontId="0" fillId="0" borderId="13" xfId="0" applyNumberFormat="1" applyFont="1" applyBorder="1"/>
    <xf numFmtId="3" fontId="0" fillId="0" borderId="14" xfId="0" applyNumberFormat="1" applyFont="1" applyBorder="1"/>
    <xf numFmtId="0" fontId="0" fillId="13" borderId="0" xfId="0" applyFont="1" applyFill="1"/>
    <xf numFmtId="0" fontId="0" fillId="13" borderId="12" xfId="0" applyFont="1" applyFill="1" applyBorder="1"/>
    <xf numFmtId="0" fontId="0" fillId="13" borderId="0" xfId="0" applyFont="1" applyFill="1" applyBorder="1"/>
    <xf numFmtId="0" fontId="0" fillId="13" borderId="13" xfId="0" applyFont="1" applyFill="1" applyBorder="1"/>
    <xf numFmtId="49" fontId="14" fillId="13" borderId="0" xfId="0" applyNumberFormat="1" applyFont="1" applyFill="1" applyBorder="1" applyAlignment="1">
      <alignment horizontal="right"/>
    </xf>
    <xf numFmtId="3" fontId="0" fillId="13" borderId="0" xfId="0" applyNumberFormat="1" applyFont="1" applyFill="1" applyBorder="1"/>
    <xf numFmtId="2" fontId="0" fillId="13" borderId="0" xfId="0" applyNumberFormat="1" applyFont="1" applyFill="1" applyBorder="1"/>
    <xf numFmtId="166" fontId="0" fillId="13" borderId="0" xfId="0" applyNumberFormat="1" applyFont="1" applyFill="1"/>
    <xf numFmtId="167" fontId="0" fillId="13" borderId="0" xfId="0" applyNumberFormat="1" applyFont="1" applyFill="1"/>
    <xf numFmtId="0" fontId="0" fillId="10" borderId="12" xfId="0" applyFont="1" applyFill="1" applyBorder="1"/>
    <xf numFmtId="0" fontId="0" fillId="10" borderId="13" xfId="0" applyFont="1" applyFill="1" applyBorder="1"/>
    <xf numFmtId="49" fontId="14" fillId="10" borderId="0" xfId="0" applyNumberFormat="1" applyFont="1" applyFill="1" applyBorder="1" applyAlignment="1">
      <alignment horizontal="right"/>
    </xf>
    <xf numFmtId="2" fontId="0" fillId="10" borderId="0" xfId="0" applyNumberFormat="1" applyFont="1" applyFill="1" applyBorder="1"/>
    <xf numFmtId="166" fontId="0" fillId="10" borderId="0" xfId="0" applyNumberFormat="1" applyFont="1" applyFill="1"/>
    <xf numFmtId="167" fontId="0" fillId="10" borderId="0" xfId="0" applyNumberFormat="1" applyFont="1" applyFill="1"/>
    <xf numFmtId="49" fontId="14" fillId="6" borderId="0" xfId="0" applyNumberFormat="1" applyFont="1" applyFill="1" applyBorder="1" applyAlignment="1">
      <alignment horizontal="right"/>
    </xf>
    <xf numFmtId="2" fontId="0" fillId="6" borderId="0" xfId="0" applyNumberFormat="1" applyFont="1" applyFill="1" applyBorder="1"/>
    <xf numFmtId="166" fontId="0" fillId="6" borderId="0" xfId="0" applyNumberFormat="1" applyFont="1" applyFill="1"/>
    <xf numFmtId="167" fontId="0" fillId="6" borderId="0" xfId="0" applyNumberFormat="1" applyFont="1" applyFill="1"/>
    <xf numFmtId="0" fontId="0" fillId="5" borderId="0" xfId="0" applyFont="1" applyFill="1"/>
    <xf numFmtId="0" fontId="0" fillId="5" borderId="0" xfId="0" applyFont="1" applyFill="1" applyBorder="1"/>
    <xf numFmtId="49" fontId="14" fillId="5" borderId="0" xfId="0" applyNumberFormat="1" applyFont="1" applyFill="1" applyBorder="1" applyAlignment="1">
      <alignment horizontal="right"/>
    </xf>
    <xf numFmtId="3" fontId="0" fillId="5" borderId="0" xfId="0" applyNumberFormat="1" applyFont="1" applyFill="1" applyBorder="1"/>
    <xf numFmtId="2" fontId="0" fillId="5" borderId="0" xfId="0" applyNumberFormat="1" applyFont="1" applyFill="1" applyBorder="1"/>
    <xf numFmtId="166" fontId="0" fillId="5" borderId="0" xfId="0" applyNumberFormat="1" applyFont="1" applyFill="1"/>
    <xf numFmtId="167" fontId="0" fillId="5" borderId="0" xfId="0" applyNumberFormat="1" applyFont="1" applyFill="1"/>
    <xf numFmtId="0" fontId="0" fillId="11" borderId="0" xfId="0" applyFont="1" applyFill="1"/>
    <xf numFmtId="0" fontId="0" fillId="11" borderId="12" xfId="0" applyFont="1" applyFill="1" applyBorder="1"/>
    <xf numFmtId="0" fontId="0" fillId="11" borderId="0" xfId="0" applyFont="1" applyFill="1" applyBorder="1"/>
    <xf numFmtId="0" fontId="0" fillId="11" borderId="13" xfId="0" applyFont="1" applyFill="1" applyBorder="1"/>
    <xf numFmtId="49" fontId="14" fillId="11" borderId="0" xfId="0" applyNumberFormat="1" applyFont="1" applyFill="1" applyBorder="1" applyAlignment="1">
      <alignment horizontal="right"/>
    </xf>
    <xf numFmtId="3" fontId="0" fillId="11" borderId="0" xfId="0" applyNumberFormat="1" applyFont="1" applyFill="1" applyBorder="1"/>
    <xf numFmtId="2" fontId="0" fillId="11" borderId="0" xfId="0" applyNumberFormat="1" applyFont="1" applyFill="1" applyBorder="1"/>
    <xf numFmtId="166" fontId="0" fillId="11" borderId="0" xfId="0" applyNumberFormat="1" applyFont="1" applyFill="1"/>
    <xf numFmtId="167" fontId="0" fillId="11" borderId="0" xfId="0" applyNumberFormat="1" applyFont="1" applyFill="1"/>
    <xf numFmtId="3" fontId="0" fillId="6" borderId="14" xfId="0" applyNumberFormat="1" applyFont="1" applyFill="1" applyBorder="1"/>
    <xf numFmtId="3" fontId="0" fillId="6" borderId="1" xfId="0" applyNumberFormat="1" applyFont="1" applyFill="1" applyBorder="1"/>
    <xf numFmtId="171" fontId="0" fillId="0" borderId="15" xfId="0" applyNumberFormat="1" applyFont="1" applyBorder="1"/>
    <xf numFmtId="171" fontId="0" fillId="0" borderId="13" xfId="0" applyNumberFormat="1" applyFont="1" applyBorder="1"/>
    <xf numFmtId="171" fontId="0" fillId="10" borderId="13" xfId="0" applyNumberFormat="1" applyFont="1" applyFill="1" applyBorder="1"/>
    <xf numFmtId="171" fontId="0" fillId="6" borderId="15" xfId="0" applyNumberFormat="1" applyFont="1" applyFill="1" applyBorder="1"/>
    <xf numFmtId="3" fontId="0" fillId="0" borderId="45" xfId="0" applyNumberFormat="1" applyFont="1" applyBorder="1"/>
    <xf numFmtId="0" fontId="0" fillId="5" borderId="2" xfId="0" applyFont="1" applyFill="1" applyBorder="1"/>
    <xf numFmtId="0" fontId="0" fillId="5" borderId="31" xfId="0" applyFont="1" applyFill="1" applyBorder="1"/>
    <xf numFmtId="0" fontId="0" fillId="5" borderId="29" xfId="0" applyFont="1" applyFill="1" applyBorder="1"/>
    <xf numFmtId="49" fontId="14" fillId="5" borderId="2" xfId="0" applyNumberFormat="1" applyFont="1" applyFill="1" applyBorder="1" applyAlignment="1">
      <alignment horizontal="right"/>
    </xf>
    <xf numFmtId="3" fontId="0" fillId="5" borderId="2" xfId="0" applyNumberFormat="1" applyFont="1" applyFill="1" applyBorder="1"/>
    <xf numFmtId="2" fontId="0" fillId="5" borderId="2" xfId="0" applyNumberFormat="1" applyFont="1" applyFill="1" applyBorder="1"/>
    <xf numFmtId="166" fontId="0" fillId="5" borderId="2" xfId="0" applyNumberFormat="1" applyFont="1" applyFill="1" applyBorder="1"/>
    <xf numFmtId="167" fontId="0" fillId="5" borderId="29" xfId="0" applyNumberFormat="1" applyFont="1" applyFill="1" applyBorder="1"/>
    <xf numFmtId="3" fontId="2" fillId="5" borderId="31" xfId="0" applyNumberFormat="1" applyFont="1" applyFill="1" applyBorder="1"/>
    <xf numFmtId="3" fontId="2" fillId="5" borderId="2" xfId="0" applyNumberFormat="1" applyFont="1" applyFill="1" applyBorder="1"/>
    <xf numFmtId="4" fontId="2" fillId="5" borderId="29" xfId="0" applyNumberFormat="1" applyFont="1" applyFill="1" applyBorder="1"/>
    <xf numFmtId="4" fontId="2" fillId="5" borderId="2" xfId="0" applyNumberFormat="1" applyFont="1" applyFill="1" applyBorder="1"/>
    <xf numFmtId="9" fontId="4" fillId="5" borderId="2" xfId="1" applyFont="1" applyFill="1" applyBorder="1"/>
    <xf numFmtId="2" fontId="2" fillId="5" borderId="2" xfId="0" applyNumberFormat="1" applyFont="1" applyFill="1" applyBorder="1"/>
    <xf numFmtId="166" fontId="2" fillId="5" borderId="2" xfId="0" applyNumberFormat="1" applyFont="1" applyFill="1" applyBorder="1"/>
    <xf numFmtId="167" fontId="2" fillId="5" borderId="29" xfId="0" applyNumberFormat="1" applyFont="1" applyFill="1" applyBorder="1"/>
    <xf numFmtId="0" fontId="2" fillId="12" borderId="31" xfId="0" applyFont="1" applyFill="1" applyBorder="1"/>
    <xf numFmtId="0" fontId="0" fillId="12" borderId="2" xfId="0" applyFont="1" applyFill="1" applyBorder="1"/>
    <xf numFmtId="0" fontId="0" fillId="12" borderId="31" xfId="0" applyFont="1" applyFill="1" applyBorder="1"/>
    <xf numFmtId="0" fontId="0" fillId="12" borderId="29" xfId="0" applyFont="1" applyFill="1" applyBorder="1"/>
    <xf numFmtId="49" fontId="14" fillId="12" borderId="2" xfId="0" applyNumberFormat="1" applyFont="1" applyFill="1" applyBorder="1" applyAlignment="1">
      <alignment horizontal="right"/>
    </xf>
    <xf numFmtId="3" fontId="0" fillId="12" borderId="2" xfId="0" applyNumberFormat="1" applyFont="1" applyFill="1" applyBorder="1"/>
    <xf numFmtId="2" fontId="0" fillId="12" borderId="2" xfId="0" applyNumberFormat="1" applyFont="1" applyFill="1" applyBorder="1"/>
    <xf numFmtId="166" fontId="0" fillId="12" borderId="2" xfId="0" applyNumberFormat="1" applyFont="1" applyFill="1" applyBorder="1"/>
    <xf numFmtId="167" fontId="0" fillId="12" borderId="29" xfId="0" applyNumberFormat="1" applyFont="1" applyFill="1" applyBorder="1"/>
    <xf numFmtId="173" fontId="2" fillId="12" borderId="1" xfId="0" applyNumberFormat="1" applyFont="1" applyFill="1" applyBorder="1"/>
    <xf numFmtId="3" fontId="2" fillId="5" borderId="12" xfId="0" applyNumberFormat="1" applyFont="1" applyFill="1" applyBorder="1"/>
    <xf numFmtId="0" fontId="2" fillId="5" borderId="0" xfId="0" applyFont="1" applyFill="1" applyBorder="1"/>
    <xf numFmtId="3" fontId="2" fillId="5" borderId="0" xfId="0" applyNumberFormat="1" applyFont="1" applyFill="1" applyBorder="1"/>
    <xf numFmtId="0" fontId="2" fillId="0" borderId="12" xfId="0" applyFont="1" applyBorder="1"/>
    <xf numFmtId="3" fontId="2" fillId="12" borderId="31" xfId="0" applyNumberFormat="1" applyFont="1" applyFill="1" applyBorder="1"/>
    <xf numFmtId="0" fontId="2" fillId="12" borderId="2" xfId="0" applyFont="1" applyFill="1" applyBorder="1"/>
    <xf numFmtId="3" fontId="2" fillId="12" borderId="2" xfId="0" applyNumberFormat="1" applyFont="1" applyFill="1" applyBorder="1"/>
    <xf numFmtId="171" fontId="2" fillId="5" borderId="13" xfId="0" applyNumberFormat="1" applyFont="1" applyFill="1" applyBorder="1"/>
    <xf numFmtId="171" fontId="2" fillId="0" borderId="13" xfId="0" applyNumberFormat="1" applyFont="1" applyBorder="1"/>
    <xf numFmtId="171" fontId="2" fillId="12" borderId="29" xfId="0" applyNumberFormat="1" applyFont="1" applyFill="1" applyBorder="1"/>
    <xf numFmtId="0" fontId="6" fillId="6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45" xfId="0" applyFont="1" applyBorder="1"/>
    <xf numFmtId="9" fontId="4" fillId="5" borderId="0" xfId="1" applyFont="1" applyFill="1" applyBorder="1"/>
    <xf numFmtId="9" fontId="4" fillId="12" borderId="2" xfId="1" applyFont="1" applyFill="1" applyBorder="1"/>
    <xf numFmtId="0" fontId="26" fillId="0" borderId="46" xfId="0" applyFont="1" applyBorder="1" applyAlignment="1">
      <alignment shrinkToFit="1"/>
    </xf>
    <xf numFmtId="0" fontId="18" fillId="0" borderId="3" xfId="0" applyFont="1" applyFill="1" applyBorder="1" applyAlignment="1">
      <alignment wrapText="1"/>
    </xf>
    <xf numFmtId="0" fontId="19" fillId="0" borderId="3" xfId="0" applyFont="1" applyFill="1" applyBorder="1" applyAlignment="1">
      <alignment wrapText="1"/>
    </xf>
    <xf numFmtId="3" fontId="18" fillId="0" borderId="3" xfId="0" applyNumberFormat="1" applyFont="1" applyBorder="1" applyAlignment="1">
      <alignment wrapText="1"/>
    </xf>
    <xf numFmtId="3" fontId="18" fillId="0" borderId="3" xfId="0" applyNumberFormat="1" applyFont="1" applyFill="1" applyBorder="1" applyAlignment="1">
      <alignment wrapText="1"/>
    </xf>
    <xf numFmtId="4" fontId="18" fillId="0" borderId="3" xfId="0" applyNumberFormat="1" applyFont="1" applyBorder="1" applyAlignment="1">
      <alignment wrapText="1"/>
    </xf>
    <xf numFmtId="3" fontId="4" fillId="3" borderId="3" xfId="0" applyNumberFormat="1" applyFont="1" applyFill="1" applyBorder="1" applyAlignment="1">
      <alignment wrapText="1"/>
    </xf>
    <xf numFmtId="3" fontId="4" fillId="0" borderId="3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8" fillId="0" borderId="3" xfId="0" applyFont="1" applyFill="1" applyBorder="1" applyAlignment="1">
      <alignment horizontal="right" wrapText="1"/>
    </xf>
    <xf numFmtId="3" fontId="4" fillId="0" borderId="21" xfId="0" applyNumberFormat="1" applyFont="1" applyFill="1" applyBorder="1" applyAlignment="1">
      <alignment wrapText="1"/>
    </xf>
    <xf numFmtId="0" fontId="10" fillId="0" borderId="0" xfId="0" applyFont="1" applyFill="1" applyBorder="1"/>
    <xf numFmtId="168" fontId="18" fillId="0" borderId="0" xfId="1" applyNumberFormat="1" applyFont="1" applyFill="1" applyBorder="1" applyAlignment="1">
      <alignment wrapText="1"/>
    </xf>
    <xf numFmtId="169" fontId="4" fillId="0" borderId="3" xfId="0" applyNumberFormat="1" applyFont="1" applyFill="1" applyBorder="1" applyAlignment="1">
      <alignment wrapText="1"/>
    </xf>
    <xf numFmtId="3" fontId="0" fillId="10" borderId="12" xfId="0" applyNumberFormat="1" applyFont="1" applyFill="1" applyBorder="1"/>
    <xf numFmtId="9" fontId="4" fillId="10" borderId="0" xfId="1" applyFont="1" applyFill="1" applyBorder="1"/>
    <xf numFmtId="168" fontId="19" fillId="6" borderId="20" xfId="1" applyNumberFormat="1" applyFont="1" applyFill="1" applyBorder="1" applyAlignment="1">
      <alignment horizontal="right" wrapText="1"/>
    </xf>
    <xf numFmtId="172" fontId="0" fillId="0" borderId="0" xfId="0" applyNumberFormat="1"/>
    <xf numFmtId="172" fontId="0" fillId="0" borderId="0" xfId="0" applyNumberFormat="1" applyFill="1"/>
    <xf numFmtId="172" fontId="11" fillId="0" borderId="0" xfId="0" applyNumberFormat="1" applyFont="1" applyFill="1" applyBorder="1" applyAlignment="1">
      <alignment horizontal="center"/>
    </xf>
    <xf numFmtId="172" fontId="2" fillId="0" borderId="0" xfId="0" applyNumberFormat="1" applyFont="1" applyFill="1" applyBorder="1" applyAlignment="1">
      <alignment horizontal="left"/>
    </xf>
    <xf numFmtId="172" fontId="20" fillId="8" borderId="3" xfId="0" applyNumberFormat="1" applyFont="1" applyFill="1" applyBorder="1" applyAlignment="1">
      <alignment horizontal="right" wrapText="1"/>
    </xf>
    <xf numFmtId="172" fontId="20" fillId="0" borderId="19" xfId="0" applyNumberFormat="1" applyFont="1" applyFill="1" applyBorder="1" applyAlignment="1">
      <alignment horizontal="right" wrapText="1"/>
    </xf>
    <xf numFmtId="172" fontId="18" fillId="5" borderId="5" xfId="0" applyNumberFormat="1" applyFont="1" applyFill="1" applyBorder="1" applyAlignment="1">
      <alignment wrapText="1"/>
    </xf>
    <xf numFmtId="172" fontId="20" fillId="0" borderId="4" xfId="0" applyNumberFormat="1" applyFont="1" applyFill="1" applyBorder="1" applyAlignment="1">
      <alignment horizontal="right" wrapText="1"/>
    </xf>
    <xf numFmtId="172" fontId="18" fillId="0" borderId="3" xfId="0" applyNumberFormat="1" applyFont="1" applyBorder="1" applyAlignment="1">
      <alignment wrapText="1"/>
    </xf>
    <xf numFmtId="172" fontId="19" fillId="0" borderId="20" xfId="0" applyNumberFormat="1" applyFont="1" applyBorder="1" applyAlignment="1">
      <alignment wrapText="1"/>
    </xf>
    <xf numFmtId="172" fontId="20" fillId="11" borderId="3" xfId="0" applyNumberFormat="1" applyFont="1" applyFill="1" applyBorder="1" applyAlignment="1">
      <alignment horizontal="right" wrapText="1"/>
    </xf>
    <xf numFmtId="172" fontId="20" fillId="0" borderId="3" xfId="0" applyNumberFormat="1" applyFont="1" applyFill="1" applyBorder="1" applyAlignment="1">
      <alignment horizontal="right" wrapText="1"/>
    </xf>
    <xf numFmtId="172" fontId="20" fillId="10" borderId="3" xfId="0" applyNumberFormat="1" applyFont="1" applyFill="1" applyBorder="1" applyAlignment="1">
      <alignment horizontal="right" wrapText="1"/>
    </xf>
    <xf numFmtId="172" fontId="20" fillId="0" borderId="22" xfId="0" applyNumberFormat="1" applyFont="1" applyFill="1" applyBorder="1" applyAlignment="1">
      <alignment horizontal="right" wrapText="1"/>
    </xf>
    <xf numFmtId="172" fontId="18" fillId="10" borderId="22" xfId="0" applyNumberFormat="1" applyFont="1" applyFill="1" applyBorder="1" applyAlignment="1">
      <alignment wrapText="1"/>
    </xf>
    <xf numFmtId="172" fontId="18" fillId="0" borderId="22" xfId="0" applyNumberFormat="1" applyFont="1" applyBorder="1" applyAlignment="1">
      <alignment wrapText="1"/>
    </xf>
    <xf numFmtId="172" fontId="19" fillId="0" borderId="22" xfId="0" applyNumberFormat="1" applyFont="1" applyBorder="1" applyAlignment="1">
      <alignment wrapText="1"/>
    </xf>
    <xf numFmtId="172" fontId="18" fillId="0" borderId="4" xfId="0" applyNumberFormat="1" applyFont="1" applyBorder="1" applyAlignment="1">
      <alignment wrapText="1"/>
    </xf>
    <xf numFmtId="172" fontId="18" fillId="10" borderId="4" xfId="0" applyNumberFormat="1" applyFont="1" applyFill="1" applyBorder="1" applyAlignment="1">
      <alignment wrapText="1"/>
    </xf>
    <xf numFmtId="172" fontId="19" fillId="0" borderId="1" xfId="0" applyNumberFormat="1" applyFont="1" applyBorder="1" applyAlignment="1">
      <alignment wrapText="1"/>
    </xf>
    <xf numFmtId="172" fontId="19" fillId="6" borderId="20" xfId="46" applyNumberFormat="1" applyFont="1" applyFill="1" applyBorder="1" applyAlignment="1">
      <alignment horizontal="right" wrapText="1"/>
    </xf>
    <xf numFmtId="172" fontId="18" fillId="0" borderId="22" xfId="0" applyNumberFormat="1" applyFont="1" applyFill="1" applyBorder="1" applyAlignment="1">
      <alignment wrapText="1"/>
    </xf>
    <xf numFmtId="172" fontId="19" fillId="0" borderId="0" xfId="0" applyNumberFormat="1" applyFont="1" applyBorder="1" applyAlignment="1">
      <alignment wrapText="1"/>
    </xf>
    <xf numFmtId="172" fontId="18" fillId="0" borderId="3" xfId="0" applyNumberFormat="1" applyFont="1" applyFill="1" applyBorder="1" applyAlignment="1">
      <alignment wrapText="1"/>
    </xf>
    <xf numFmtId="172" fontId="18" fillId="0" borderId="4" xfId="0" applyNumberFormat="1" applyFont="1" applyFill="1" applyBorder="1" applyAlignment="1">
      <alignment wrapText="1"/>
    </xf>
    <xf numFmtId="172" fontId="18" fillId="13" borderId="3" xfId="0" applyNumberFormat="1" applyFont="1" applyFill="1" applyBorder="1" applyAlignment="1">
      <alignment wrapText="1"/>
    </xf>
    <xf numFmtId="172" fontId="18" fillId="10" borderId="3" xfId="0" applyNumberFormat="1" applyFont="1" applyFill="1" applyBorder="1" applyAlignment="1">
      <alignment wrapText="1"/>
    </xf>
    <xf numFmtId="172" fontId="19" fillId="6" borderId="20" xfId="46" applyNumberFormat="1" applyFont="1" applyFill="1" applyBorder="1" applyAlignment="1">
      <alignment wrapText="1"/>
    </xf>
    <xf numFmtId="172" fontId="18" fillId="0" borderId="0" xfId="0" applyNumberFormat="1" applyFont="1" applyBorder="1" applyAlignment="1">
      <alignment wrapText="1"/>
    </xf>
    <xf numFmtId="172" fontId="19" fillId="0" borderId="3" xfId="0" applyNumberFormat="1" applyFont="1" applyBorder="1" applyAlignment="1">
      <alignment wrapText="1"/>
    </xf>
    <xf numFmtId="172" fontId="19" fillId="0" borderId="19" xfId="0" applyNumberFormat="1" applyFont="1" applyBorder="1" applyAlignment="1">
      <alignment wrapText="1"/>
    </xf>
    <xf numFmtId="172" fontId="19" fillId="0" borderId="22" xfId="0" applyNumberFormat="1" applyFont="1" applyFill="1" applyBorder="1" applyAlignment="1">
      <alignment wrapText="1"/>
    </xf>
    <xf numFmtId="172" fontId="18" fillId="0" borderId="0" xfId="0" applyNumberFormat="1" applyFont="1" applyFill="1" applyBorder="1" applyAlignment="1">
      <alignment wrapText="1"/>
    </xf>
    <xf numFmtId="172" fontId="19" fillId="6" borderId="20" xfId="0" applyNumberFormat="1" applyFont="1" applyFill="1" applyBorder="1" applyAlignment="1">
      <alignment wrapText="1"/>
    </xf>
    <xf numFmtId="172" fontId="0" fillId="0" borderId="0" xfId="0" applyNumberFormat="1" applyFill="1" applyBorder="1"/>
    <xf numFmtId="172" fontId="18" fillId="12" borderId="5" xfId="0" applyNumberFormat="1" applyFont="1" applyFill="1" applyBorder="1" applyAlignment="1">
      <alignment wrapText="1"/>
    </xf>
    <xf numFmtId="172" fontId="19" fillId="0" borderId="20" xfId="0" applyNumberFormat="1" applyFont="1" applyFill="1" applyBorder="1" applyAlignment="1">
      <alignment wrapText="1"/>
    </xf>
    <xf numFmtId="172" fontId="19" fillId="12" borderId="20" xfId="0" applyNumberFormat="1" applyFont="1" applyFill="1" applyBorder="1" applyAlignment="1">
      <alignment wrapText="1"/>
    </xf>
    <xf numFmtId="171" fontId="19" fillId="0" borderId="20" xfId="0" applyNumberFormat="1" applyFont="1" applyBorder="1" applyAlignment="1">
      <alignment wrapText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70" fontId="2" fillId="0" borderId="43" xfId="0" applyNumberFormat="1" applyFont="1" applyBorder="1" applyAlignment="1">
      <alignment horizontal="center"/>
    </xf>
    <xf numFmtId="170" fontId="0" fillId="0" borderId="42" xfId="0" applyNumberFormat="1" applyBorder="1" applyAlignment="1">
      <alignment horizontal="center"/>
    </xf>
    <xf numFmtId="170" fontId="0" fillId="0" borderId="41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4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44" xfId="0" applyFont="1" applyBorder="1" applyAlignment="1"/>
    <xf numFmtId="0" fontId="2" fillId="0" borderId="33" xfId="0" applyFont="1" applyBorder="1" applyAlignment="1"/>
    <xf numFmtId="3" fontId="2" fillId="0" borderId="0" xfId="0" applyNumberFormat="1" applyFont="1" applyFill="1" applyAlignment="1"/>
    <xf numFmtId="3" fontId="0" fillId="0" borderId="0" xfId="0" applyNumberFormat="1" applyFill="1" applyAlignment="1"/>
  </cellXfs>
  <cellStyles count="251">
    <cellStyle name="Comma 2" xfId="46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7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atbank.co.mw/index.php/2013-01-10-09-18-18/foreign-exchange-rates-nbm" TargetMode="External"/><Relationship Id="rId7" Type="http://schemas.openxmlformats.org/officeDocument/2006/relationships/hyperlink" Target="http://www.factfish.com/statistic-country/malawi/inflation+rate" TargetMode="External"/><Relationship Id="rId2" Type="http://schemas.openxmlformats.org/officeDocument/2006/relationships/hyperlink" Target="http://www.xe.com/currencycharts/?from=USD&amp;to=MWK&amp;view=2Y" TargetMode="External"/><Relationship Id="rId1" Type="http://schemas.openxmlformats.org/officeDocument/2006/relationships/hyperlink" Target="http://www.exchangerates.org.uk/USD-MWK-exchange-rate-history.html" TargetMode="External"/><Relationship Id="rId6" Type="http://schemas.openxmlformats.org/officeDocument/2006/relationships/hyperlink" Target="http://www.tradingeconomics.com/malawi/inflation-cpi" TargetMode="External"/><Relationship Id="rId5" Type="http://schemas.openxmlformats.org/officeDocument/2006/relationships/hyperlink" Target="http://www.nsomalawi.mw/index.php/latest-publications/consumer-price-indices.html" TargetMode="External"/><Relationship Id="rId4" Type="http://schemas.openxmlformats.org/officeDocument/2006/relationships/hyperlink" Target="http://www.rbm.mw/inflation_rates_detailed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314"/>
  <sheetViews>
    <sheetView zoomScale="75" zoomScaleNormal="75" zoomScalePageLayoutView="90" workbookViewId="0">
      <selection activeCell="N16" sqref="N16"/>
    </sheetView>
  </sheetViews>
  <sheetFormatPr defaultColWidth="9.140625" defaultRowHeight="15.95" customHeight="1" x14ac:dyDescent="0.25"/>
  <cols>
    <col min="1" max="1" width="7.42578125" style="8" customWidth="1"/>
    <col min="2" max="2" width="66.28515625" style="9" bestFit="1" customWidth="1"/>
    <col min="3" max="3" width="0.85546875" style="2" customWidth="1"/>
    <col min="4" max="4" width="17.42578125" style="8" customWidth="1"/>
    <col min="5" max="5" width="0.85546875" style="8" customWidth="1"/>
    <col min="6" max="6" width="10.7109375" style="65" customWidth="1"/>
    <col min="7" max="7" width="0.85546875" style="65" customWidth="1"/>
    <col min="8" max="8" width="15.7109375" style="8" customWidth="1"/>
    <col min="9" max="9" width="0.85546875" style="8" customWidth="1"/>
    <col min="10" max="10" width="15.7109375" style="8" customWidth="1"/>
    <col min="11" max="11" width="0.85546875" style="8" customWidth="1"/>
    <col min="12" max="12" width="7.7109375" style="8" customWidth="1"/>
    <col min="13" max="13" width="0.85546875" style="2" customWidth="1"/>
    <col min="14" max="14" width="15.7109375" style="10" customWidth="1"/>
    <col min="15" max="15" width="15.7109375" style="5" customWidth="1"/>
    <col min="16" max="16" width="0.85546875" style="65" customWidth="1"/>
    <col min="17" max="17" width="15.7109375" style="10" customWidth="1"/>
    <col min="18" max="18" width="0.85546875" style="65" customWidth="1"/>
    <col min="19" max="19" width="15.7109375" style="10" customWidth="1"/>
    <col min="20" max="20" width="0.85546875" style="2" customWidth="1"/>
    <col min="21" max="21" width="10.7109375" style="65" customWidth="1"/>
    <col min="22" max="22" width="0.85546875" style="65" customWidth="1"/>
    <col min="23" max="23" width="15.7109375" style="10" customWidth="1"/>
    <col min="24" max="24" width="0.85546875" style="2" customWidth="1"/>
    <col min="25" max="25" width="15.7109375" style="55" customWidth="1"/>
    <col min="26" max="26" width="0.85546875" style="8" customWidth="1"/>
    <col min="27" max="27" width="15.7109375" style="2" customWidth="1"/>
    <col min="28" max="28" width="0.85546875" style="65" customWidth="1"/>
    <col min="29" max="29" width="15.7109375" style="65" customWidth="1"/>
    <col min="30" max="30" width="0.85546875" style="2" customWidth="1"/>
    <col min="31" max="31" width="15.7109375" style="8" customWidth="1"/>
    <col min="32" max="32" width="0.85546875" style="8" customWidth="1"/>
    <col min="33" max="33" width="5.7109375" customWidth="1"/>
    <col min="34" max="16384" width="9.140625" style="2"/>
  </cols>
  <sheetData>
    <row r="1" spans="1:32" s="1" customFormat="1" ht="15.95" customHeight="1" x14ac:dyDescent="0.25">
      <c r="A1" s="7"/>
      <c r="D1" s="7"/>
      <c r="E1" s="7"/>
      <c r="F1" s="70"/>
      <c r="G1" s="70"/>
      <c r="H1" s="7"/>
      <c r="I1" s="7"/>
      <c r="J1" s="7"/>
      <c r="K1" s="7"/>
      <c r="L1" s="7"/>
      <c r="N1" s="50"/>
      <c r="O1" s="85"/>
      <c r="P1" s="71"/>
      <c r="Q1" s="50"/>
      <c r="R1" s="71"/>
      <c r="S1" s="50"/>
      <c r="U1" s="71"/>
      <c r="V1" s="71"/>
      <c r="W1" s="50"/>
      <c r="Y1" s="54"/>
      <c r="Z1" s="7"/>
      <c r="AB1" s="71"/>
      <c r="AC1" s="71"/>
      <c r="AE1" s="7"/>
      <c r="AF1" s="7"/>
    </row>
    <row r="2" spans="1:32" s="1" customFormat="1" ht="15.95" customHeight="1" x14ac:dyDescent="0.25">
      <c r="A2" s="7"/>
      <c r="B2" s="81" t="s">
        <v>33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2"/>
      <c r="O2" s="85"/>
      <c r="P2" s="80"/>
      <c r="Q2" s="82"/>
      <c r="R2" s="80"/>
      <c r="S2" s="82"/>
      <c r="T2" s="80"/>
      <c r="U2" s="80"/>
      <c r="V2" s="80"/>
      <c r="W2" s="82"/>
      <c r="X2" s="80"/>
      <c r="Y2" s="83"/>
      <c r="Z2" s="80"/>
      <c r="AA2" s="80"/>
      <c r="AB2" s="80"/>
      <c r="AC2" s="80"/>
      <c r="AD2" s="80"/>
      <c r="AE2" s="80"/>
      <c r="AF2" s="22"/>
    </row>
    <row r="3" spans="1:32" s="1" customFormat="1" ht="15.95" customHeight="1" x14ac:dyDescent="0.25">
      <c r="A3" s="7"/>
      <c r="B3" s="26"/>
      <c r="F3" s="70"/>
      <c r="G3" s="70"/>
      <c r="I3" s="7"/>
      <c r="J3" s="7"/>
      <c r="K3" s="7"/>
      <c r="L3" s="7"/>
      <c r="N3" s="50"/>
      <c r="O3" s="85"/>
      <c r="P3" s="71"/>
      <c r="Q3" s="50"/>
      <c r="R3" s="71"/>
      <c r="S3" s="50"/>
      <c r="U3" s="71"/>
      <c r="V3" s="71"/>
      <c r="W3" s="50"/>
      <c r="Y3" s="54"/>
      <c r="Z3" s="7"/>
      <c r="AB3" s="71"/>
      <c r="AC3" s="71"/>
      <c r="AE3" s="7"/>
      <c r="AF3" s="7"/>
    </row>
    <row r="4" spans="1:32" s="1" customFormat="1" ht="15.95" customHeight="1" thickBot="1" x14ac:dyDescent="0.3">
      <c r="A4" s="7"/>
      <c r="B4" s="3"/>
      <c r="F4" s="70"/>
      <c r="G4" s="70"/>
      <c r="I4" s="14"/>
      <c r="K4" s="7"/>
      <c r="L4" s="7"/>
      <c r="N4" s="71"/>
      <c r="O4" s="22"/>
      <c r="P4" s="71"/>
      <c r="Q4" s="71"/>
      <c r="R4" s="71"/>
      <c r="Y4" s="54"/>
      <c r="Z4" s="7"/>
      <c r="AB4" s="71"/>
      <c r="AC4" s="71"/>
      <c r="AE4" s="7"/>
      <c r="AF4" s="7"/>
    </row>
    <row r="5" spans="1:32" s="71" customFormat="1" ht="15.95" customHeight="1" thickBot="1" x14ac:dyDescent="0.3">
      <c r="B5" s="68" t="s">
        <v>29</v>
      </c>
      <c r="D5" s="68" t="s">
        <v>34</v>
      </c>
      <c r="H5" s="49">
        <v>400</v>
      </c>
      <c r="I5" s="14"/>
      <c r="N5" s="68" t="s">
        <v>48</v>
      </c>
      <c r="Q5" s="49">
        <v>420</v>
      </c>
      <c r="S5" s="71" t="s">
        <v>49</v>
      </c>
    </row>
    <row r="6" spans="1:32" s="71" customFormat="1" ht="15.95" customHeight="1" thickBot="1" x14ac:dyDescent="0.3">
      <c r="B6" s="66"/>
      <c r="D6" s="68" t="s">
        <v>47</v>
      </c>
      <c r="H6" s="49">
        <v>420</v>
      </c>
      <c r="I6" s="14"/>
      <c r="N6" s="68" t="s">
        <v>131</v>
      </c>
      <c r="Q6" s="49">
        <v>420</v>
      </c>
      <c r="S6" s="71" t="s">
        <v>132</v>
      </c>
    </row>
    <row r="7" spans="1:32" s="71" customFormat="1" ht="15.95" customHeight="1" thickBot="1" x14ac:dyDescent="0.3">
      <c r="B7" s="66"/>
      <c r="O7" s="22"/>
      <c r="Y7" s="54"/>
    </row>
    <row r="8" spans="1:32" s="71" customFormat="1" ht="15.95" customHeight="1" thickBot="1" x14ac:dyDescent="0.3">
      <c r="B8" s="66" t="s">
        <v>133</v>
      </c>
      <c r="D8" s="224" t="s">
        <v>50</v>
      </c>
      <c r="E8" s="78"/>
      <c r="F8" s="1"/>
      <c r="H8" s="72">
        <v>396900</v>
      </c>
      <c r="I8" s="14"/>
      <c r="N8" s="224" t="s">
        <v>51</v>
      </c>
      <c r="O8" s="1"/>
      <c r="Q8" s="72"/>
      <c r="Y8" s="54"/>
    </row>
    <row r="9" spans="1:32" s="71" customFormat="1" ht="15.95" customHeight="1" x14ac:dyDescent="0.25">
      <c r="B9" s="66"/>
      <c r="D9" s="68"/>
      <c r="H9" s="223"/>
      <c r="I9" s="14"/>
      <c r="N9" s="68" t="s">
        <v>52</v>
      </c>
      <c r="P9" s="1"/>
      <c r="Q9" s="225" t="str">
        <f>IF(Q8="","",(Q8-H8)/H8)</f>
        <v/>
      </c>
      <c r="Y9" s="54"/>
    </row>
    <row r="10" spans="1:32" s="71" customFormat="1" ht="15.95" customHeight="1" x14ac:dyDescent="0.25">
      <c r="B10" s="66"/>
      <c r="D10" s="68"/>
      <c r="H10" s="223"/>
      <c r="I10" s="14"/>
      <c r="N10" s="224" t="s">
        <v>31</v>
      </c>
      <c r="Q10" s="222" t="str">
        <f>IF(Q8="","",Q8-H8)</f>
        <v/>
      </c>
      <c r="Y10" s="54"/>
    </row>
    <row r="11" spans="1:32" s="8" customFormat="1" ht="15.95" customHeight="1" x14ac:dyDescent="0.25">
      <c r="B11" s="27"/>
      <c r="D11" s="48"/>
      <c r="E11" s="48"/>
      <c r="F11" s="48"/>
      <c r="G11" s="48"/>
      <c r="H11" s="48"/>
      <c r="I11" s="48"/>
      <c r="J11" s="48"/>
      <c r="K11" s="17"/>
      <c r="L11" s="17"/>
      <c r="N11" s="65"/>
      <c r="O11" s="11"/>
      <c r="P11" s="65"/>
      <c r="Q11" s="65"/>
      <c r="R11" s="65"/>
      <c r="S11" s="65"/>
      <c r="T11" s="10"/>
      <c r="V11" s="65"/>
      <c r="W11" s="12"/>
      <c r="X11" s="47"/>
      <c r="Y11" s="12"/>
      <c r="Z11" s="59"/>
      <c r="AA11" s="12"/>
      <c r="AB11" s="12"/>
      <c r="AC11" s="12"/>
      <c r="AD11" s="12"/>
      <c r="AE11" s="12"/>
    </row>
    <row r="12" spans="1:32" s="8" customFormat="1" ht="15.95" customHeight="1" x14ac:dyDescent="0.25">
      <c r="B12" s="27"/>
      <c r="D12" s="534" t="s">
        <v>16</v>
      </c>
      <c r="E12" s="535"/>
      <c r="F12" s="535"/>
      <c r="G12" s="535"/>
      <c r="H12" s="535"/>
      <c r="I12" s="535"/>
      <c r="J12" s="536"/>
      <c r="K12" s="17"/>
      <c r="L12" s="17"/>
      <c r="N12" s="534" t="s">
        <v>128</v>
      </c>
      <c r="O12" s="535"/>
      <c r="P12" s="535"/>
      <c r="Q12" s="535"/>
      <c r="R12" s="535"/>
      <c r="S12" s="535"/>
      <c r="T12" s="535"/>
      <c r="U12" s="535"/>
      <c r="V12" s="535"/>
      <c r="W12" s="535"/>
      <c r="X12" s="535"/>
      <c r="Y12" s="535"/>
      <c r="Z12" s="535"/>
      <c r="AA12" s="535"/>
      <c r="AB12" s="535"/>
      <c r="AC12" s="535"/>
      <c r="AD12" s="535"/>
      <c r="AE12" s="536"/>
    </row>
    <row r="13" spans="1:32" s="8" customFormat="1" ht="15.95" customHeight="1" x14ac:dyDescent="0.25">
      <c r="B13" s="27"/>
      <c r="D13" s="537"/>
      <c r="E13" s="538"/>
      <c r="F13" s="538"/>
      <c r="G13" s="538"/>
      <c r="H13" s="538"/>
      <c r="I13" s="538"/>
      <c r="J13" s="539"/>
      <c r="K13" s="17"/>
      <c r="L13" s="17"/>
      <c r="N13" s="537"/>
      <c r="O13" s="538"/>
      <c r="P13" s="538"/>
      <c r="Q13" s="538"/>
      <c r="R13" s="538"/>
      <c r="S13" s="538"/>
      <c r="T13" s="538"/>
      <c r="U13" s="538"/>
      <c r="V13" s="538"/>
      <c r="W13" s="538"/>
      <c r="X13" s="538"/>
      <c r="Y13" s="538"/>
      <c r="Z13" s="538"/>
      <c r="AA13" s="538"/>
      <c r="AB13" s="538"/>
      <c r="AC13" s="538"/>
      <c r="AD13" s="538"/>
      <c r="AE13" s="539"/>
    </row>
    <row r="14" spans="1:32" s="8" customFormat="1" ht="15.95" customHeight="1" x14ac:dyDescent="0.25">
      <c r="B14" s="6"/>
      <c r="D14" s="17"/>
      <c r="E14" s="17"/>
      <c r="F14" s="17"/>
      <c r="G14" s="17"/>
      <c r="H14" s="17"/>
      <c r="I14" s="17"/>
      <c r="J14" s="17"/>
      <c r="K14" s="17"/>
      <c r="L14" s="17"/>
      <c r="N14" s="10"/>
      <c r="O14" s="5"/>
      <c r="P14" s="65"/>
      <c r="Q14" s="10"/>
      <c r="R14" s="65"/>
      <c r="S14" s="10"/>
      <c r="U14" s="65"/>
      <c r="V14" s="65"/>
      <c r="W14" s="10"/>
      <c r="Y14" s="55"/>
      <c r="AB14" s="65"/>
      <c r="AC14" s="65"/>
    </row>
    <row r="15" spans="1:32" s="8" customFormat="1" ht="15.95" customHeight="1" x14ac:dyDescent="0.25">
      <c r="B15" s="6"/>
      <c r="D15" s="28" t="s">
        <v>8</v>
      </c>
      <c r="E15" s="29"/>
      <c r="F15" s="30" t="s">
        <v>9</v>
      </c>
      <c r="G15" s="29"/>
      <c r="H15" s="30" t="s">
        <v>10</v>
      </c>
      <c r="I15" s="31"/>
      <c r="J15" s="32" t="s">
        <v>11</v>
      </c>
      <c r="K15" s="24"/>
      <c r="L15" s="24" t="s">
        <v>12</v>
      </c>
      <c r="M15" s="25"/>
      <c r="N15" s="51" t="s">
        <v>13</v>
      </c>
      <c r="O15" s="56" t="s">
        <v>14</v>
      </c>
      <c r="P15" s="25"/>
      <c r="Q15" s="24" t="s">
        <v>15</v>
      </c>
      <c r="R15" s="25"/>
      <c r="S15" s="24" t="s">
        <v>17</v>
      </c>
      <c r="T15" s="65"/>
      <c r="U15" s="24" t="s">
        <v>30</v>
      </c>
      <c r="V15" s="25"/>
      <c r="W15" s="24" t="s">
        <v>53</v>
      </c>
      <c r="X15" s="25"/>
      <c r="Y15" s="24" t="s">
        <v>54</v>
      </c>
      <c r="Z15" s="25"/>
      <c r="AA15" s="24" t="s">
        <v>55</v>
      </c>
      <c r="AB15" s="24"/>
      <c r="AC15" s="24" t="s">
        <v>56</v>
      </c>
      <c r="AE15" s="24" t="s">
        <v>57</v>
      </c>
    </row>
    <row r="16" spans="1:32" s="8" customFormat="1" ht="15.95" customHeight="1" x14ac:dyDescent="0.25">
      <c r="B16" s="6"/>
      <c r="D16" s="33"/>
      <c r="E16" s="9"/>
      <c r="F16" s="9"/>
      <c r="G16" s="9"/>
      <c r="H16" s="4"/>
      <c r="I16" s="4"/>
      <c r="J16" s="34" t="s">
        <v>7</v>
      </c>
      <c r="K16" s="15"/>
      <c r="L16" s="15"/>
      <c r="N16" s="52"/>
      <c r="O16" s="86"/>
      <c r="P16" s="65"/>
      <c r="Q16" s="53" t="s">
        <v>129</v>
      </c>
      <c r="R16" s="65"/>
      <c r="S16" s="53" t="s">
        <v>130</v>
      </c>
      <c r="U16" s="65"/>
      <c r="V16" s="65"/>
      <c r="W16" s="52"/>
      <c r="Y16" s="57" t="s">
        <v>7</v>
      </c>
      <c r="AA16" s="15" t="s">
        <v>3</v>
      </c>
      <c r="AB16" s="15"/>
      <c r="AC16" s="15" t="s">
        <v>3</v>
      </c>
      <c r="AE16" s="15" t="s">
        <v>3</v>
      </c>
    </row>
    <row r="17" spans="2:33" s="8" customFormat="1" ht="15.95" customHeight="1" x14ac:dyDescent="0.25">
      <c r="B17" s="6"/>
      <c r="D17" s="35" t="s">
        <v>1</v>
      </c>
      <c r="E17" s="36"/>
      <c r="F17" s="67" t="s">
        <v>27</v>
      </c>
      <c r="G17" s="36"/>
      <c r="H17" s="15" t="s">
        <v>1</v>
      </c>
      <c r="I17" s="15"/>
      <c r="J17" s="34" t="s">
        <v>1</v>
      </c>
      <c r="K17" s="15"/>
      <c r="L17" s="15"/>
      <c r="M17" s="16"/>
      <c r="N17" s="53" t="s">
        <v>3</v>
      </c>
      <c r="O17" s="87" t="s">
        <v>45</v>
      </c>
      <c r="P17" s="16"/>
      <c r="Q17" s="53" t="s">
        <v>3</v>
      </c>
      <c r="R17" s="16"/>
      <c r="S17" s="53" t="s">
        <v>3</v>
      </c>
      <c r="T17" s="16"/>
      <c r="U17" s="67" t="s">
        <v>27</v>
      </c>
      <c r="V17" s="16"/>
      <c r="W17" s="53" t="s">
        <v>3</v>
      </c>
      <c r="X17" s="16"/>
      <c r="Y17" s="57" t="s">
        <v>3</v>
      </c>
      <c r="Z17" s="16"/>
      <c r="AA17" s="15" t="s">
        <v>6</v>
      </c>
      <c r="AB17" s="15"/>
      <c r="AC17" s="15" t="s">
        <v>6</v>
      </c>
      <c r="AD17" s="2"/>
      <c r="AE17" s="15" t="s">
        <v>6</v>
      </c>
    </row>
    <row r="18" spans="2:33" ht="15.95" customHeight="1" x14ac:dyDescent="0.25">
      <c r="B18" s="6"/>
      <c r="D18" s="35" t="s">
        <v>2</v>
      </c>
      <c r="E18" s="36"/>
      <c r="F18" s="67" t="s">
        <v>28</v>
      </c>
      <c r="G18" s="36"/>
      <c r="H18" s="15" t="s">
        <v>5</v>
      </c>
      <c r="I18" s="15"/>
      <c r="J18" s="34" t="s">
        <v>5</v>
      </c>
      <c r="K18" s="15"/>
      <c r="L18" s="15"/>
      <c r="M18" s="16"/>
      <c r="N18" s="53" t="s">
        <v>2</v>
      </c>
      <c r="O18" s="87" t="s">
        <v>46</v>
      </c>
      <c r="P18" s="16"/>
      <c r="Q18" s="53" t="s">
        <v>2</v>
      </c>
      <c r="R18" s="16"/>
      <c r="S18" s="53" t="s">
        <v>2</v>
      </c>
      <c r="T18" s="16"/>
      <c r="U18" s="67" t="s">
        <v>28</v>
      </c>
      <c r="V18" s="16"/>
      <c r="W18" s="53" t="s">
        <v>5</v>
      </c>
      <c r="X18" s="16"/>
      <c r="Y18" s="57" t="s">
        <v>5</v>
      </c>
      <c r="Z18" s="16"/>
      <c r="AA18" s="15" t="s">
        <v>2</v>
      </c>
      <c r="AB18" s="15"/>
      <c r="AC18" s="57" t="s">
        <v>5</v>
      </c>
      <c r="AE18" s="15" t="s">
        <v>32</v>
      </c>
      <c r="AG18" s="2"/>
    </row>
    <row r="19" spans="2:33" s="65" customFormat="1" ht="15.95" customHeight="1" x14ac:dyDescent="0.25">
      <c r="B19" s="236"/>
      <c r="D19" s="73"/>
      <c r="E19" s="9"/>
      <c r="F19" s="9"/>
      <c r="G19" s="9"/>
      <c r="H19" s="13"/>
      <c r="I19" s="13"/>
      <c r="J19" s="39"/>
      <c r="K19" s="18"/>
      <c r="L19" s="23"/>
      <c r="N19" s="13"/>
      <c r="O19" s="64"/>
      <c r="Q19" s="13"/>
      <c r="S19" s="13"/>
      <c r="T19" s="9"/>
      <c r="U19" s="9"/>
      <c r="V19" s="9"/>
      <c r="W19" s="13"/>
      <c r="X19" s="13"/>
      <c r="Y19" s="74"/>
      <c r="AA19" s="75"/>
      <c r="AB19" s="75"/>
      <c r="AC19" s="75"/>
      <c r="AE19" s="76"/>
    </row>
    <row r="20" spans="2:33" s="65" customFormat="1" ht="15.95" customHeight="1" x14ac:dyDescent="0.25">
      <c r="B20" s="305" t="s">
        <v>137</v>
      </c>
      <c r="C20" s="437"/>
      <c r="D20" s="445"/>
      <c r="E20" s="437"/>
      <c r="F20" s="437"/>
      <c r="G20" s="437"/>
      <c r="H20" s="446"/>
      <c r="I20" s="446"/>
      <c r="J20" s="447"/>
      <c r="K20" s="448"/>
      <c r="L20" s="449"/>
      <c r="M20" s="437"/>
      <c r="N20" s="446"/>
      <c r="O20" s="446"/>
      <c r="P20" s="437"/>
      <c r="Q20" s="446"/>
      <c r="R20" s="437"/>
      <c r="S20" s="446"/>
      <c r="T20" s="437"/>
      <c r="U20" s="437"/>
      <c r="V20" s="437"/>
      <c r="W20" s="446"/>
      <c r="X20" s="446"/>
      <c r="Y20" s="450"/>
      <c r="Z20" s="437"/>
      <c r="AA20" s="451"/>
      <c r="AB20" s="451"/>
      <c r="AC20" s="451"/>
      <c r="AD20" s="437"/>
      <c r="AE20" s="452"/>
    </row>
    <row r="21" spans="2:33" s="65" customFormat="1" ht="15.95" customHeight="1" x14ac:dyDescent="0.25">
      <c r="B21" s="301"/>
      <c r="D21" s="73"/>
      <c r="E21" s="9"/>
      <c r="F21" s="9"/>
      <c r="G21" s="9"/>
      <c r="H21" s="13"/>
      <c r="I21" s="13"/>
      <c r="J21" s="39"/>
      <c r="K21" s="18"/>
      <c r="L21" s="23"/>
      <c r="N21" s="13"/>
      <c r="O21" s="64"/>
      <c r="Q21" s="13"/>
      <c r="S21" s="13"/>
      <c r="T21" s="9"/>
      <c r="U21" s="9"/>
      <c r="V21" s="9"/>
      <c r="W21" s="13"/>
      <c r="X21" s="13"/>
      <c r="Y21" s="74"/>
      <c r="AA21" s="75"/>
      <c r="AB21" s="75"/>
      <c r="AC21" s="75"/>
      <c r="AE21" s="76"/>
    </row>
    <row r="22" spans="2:33" s="65" customFormat="1" ht="15.95" customHeight="1" x14ac:dyDescent="0.25">
      <c r="B22" s="19" t="s">
        <v>4</v>
      </c>
      <c r="D22" s="37">
        <f>'Dowa-CostDriverInput'!T12</f>
        <v>36844000</v>
      </c>
      <c r="E22" s="9"/>
      <c r="F22" s="9">
        <f t="shared" ref="F22" si="0">H$5</f>
        <v>400</v>
      </c>
      <c r="G22" s="9"/>
      <c r="H22" s="38">
        <f>D22/F22</f>
        <v>92110</v>
      </c>
      <c r="I22" s="9"/>
      <c r="J22" s="393">
        <f t="shared" ref="J22" si="1">H22/$H$8</f>
        <v>0.23207357016880825</v>
      </c>
      <c r="K22" s="18"/>
      <c r="L22" s="23"/>
      <c r="N22" s="13"/>
      <c r="O22" s="64"/>
      <c r="Q22" s="13"/>
      <c r="S22" s="13"/>
      <c r="T22" s="9"/>
      <c r="U22" s="9"/>
      <c r="V22" s="9"/>
      <c r="W22" s="13"/>
      <c r="X22" s="13"/>
      <c r="Y22" s="74"/>
      <c r="AA22" s="75"/>
      <c r="AB22" s="75"/>
      <c r="AC22" s="75"/>
      <c r="AE22" s="76"/>
    </row>
    <row r="23" spans="2:33" s="65" customFormat="1" ht="15.95" customHeight="1" thickBot="1" x14ac:dyDescent="0.3">
      <c r="B23" s="328" t="s">
        <v>150</v>
      </c>
      <c r="D23" s="394">
        <f>SUM(D19:D22)</f>
        <v>36844000</v>
      </c>
      <c r="E23" s="9"/>
      <c r="F23" s="9"/>
      <c r="G23" s="9"/>
      <c r="H23" s="69">
        <f>SUM(H19:H22)</f>
        <v>92110</v>
      </c>
      <c r="I23" s="9"/>
      <c r="J23" s="432">
        <f>SUM(J19:J22)</f>
        <v>0.23207357016880825</v>
      </c>
      <c r="K23" s="18"/>
      <c r="L23" s="23">
        <f>H23/$H$310</f>
        <v>0.25023875828582937</v>
      </c>
      <c r="N23" s="13"/>
      <c r="O23" s="64"/>
      <c r="Q23" s="13"/>
      <c r="S23" s="13"/>
      <c r="T23" s="9"/>
      <c r="U23" s="9"/>
      <c r="V23" s="9"/>
      <c r="W23" s="13"/>
      <c r="X23" s="13"/>
      <c r="Y23" s="74"/>
      <c r="AA23" s="75"/>
      <c r="AB23" s="75"/>
      <c r="AC23" s="75"/>
      <c r="AE23" s="76"/>
    </row>
    <row r="24" spans="2:33" s="65" customFormat="1" ht="15.95" customHeight="1" x14ac:dyDescent="0.25">
      <c r="B24" s="236"/>
      <c r="D24" s="73"/>
      <c r="E24" s="9"/>
      <c r="F24" s="9"/>
      <c r="G24" s="9"/>
      <c r="H24" s="13"/>
      <c r="I24" s="13"/>
      <c r="J24" s="39"/>
      <c r="K24" s="18"/>
      <c r="L24" s="23"/>
      <c r="N24" s="13"/>
      <c r="O24" s="64"/>
      <c r="Q24" s="13"/>
      <c r="S24" s="13"/>
      <c r="T24" s="9"/>
      <c r="U24" s="9"/>
      <c r="V24" s="9"/>
      <c r="W24" s="13"/>
      <c r="X24" s="13"/>
      <c r="Y24" s="74"/>
      <c r="AA24" s="75"/>
      <c r="AB24" s="75"/>
      <c r="AC24" s="75"/>
      <c r="AE24" s="76"/>
    </row>
    <row r="25" spans="2:33" s="65" customFormat="1" ht="15.95" customHeight="1" x14ac:dyDescent="0.25">
      <c r="B25" s="305" t="s">
        <v>138</v>
      </c>
      <c r="C25" s="437"/>
      <c r="D25" s="438"/>
      <c r="E25" s="437"/>
      <c r="F25" s="437"/>
      <c r="G25" s="437"/>
      <c r="H25" s="437"/>
      <c r="I25" s="437"/>
      <c r="J25" s="439"/>
      <c r="K25" s="437"/>
      <c r="L25" s="437"/>
      <c r="M25" s="437"/>
      <c r="N25" s="440"/>
      <c r="O25" s="440"/>
      <c r="P25" s="437"/>
      <c r="Q25" s="440"/>
      <c r="R25" s="437"/>
      <c r="S25" s="440"/>
      <c r="T25" s="437"/>
      <c r="U25" s="437"/>
      <c r="V25" s="437"/>
      <c r="W25" s="441"/>
      <c r="X25" s="437"/>
      <c r="Y25" s="442"/>
      <c r="Z25" s="437"/>
      <c r="AA25" s="443"/>
      <c r="AB25" s="443"/>
      <c r="AC25" s="443"/>
      <c r="AD25" s="437"/>
      <c r="AE25" s="444"/>
    </row>
    <row r="26" spans="2:33" s="65" customFormat="1" ht="15.95" customHeight="1" x14ac:dyDescent="0.25">
      <c r="B26" s="20"/>
      <c r="D26" s="40"/>
      <c r="E26" s="9"/>
      <c r="F26" s="9"/>
      <c r="G26" s="9"/>
      <c r="H26" s="9"/>
      <c r="I26" s="9"/>
      <c r="J26" s="41"/>
      <c r="N26" s="77"/>
      <c r="O26" s="79"/>
      <c r="Q26" s="77"/>
      <c r="S26" s="77"/>
      <c r="T26" s="9"/>
      <c r="U26" s="9"/>
      <c r="V26" s="9"/>
      <c r="W26" s="38"/>
      <c r="X26" s="9"/>
      <c r="Y26" s="58"/>
      <c r="AA26" s="62"/>
      <c r="AB26" s="62"/>
      <c r="AC26" s="62"/>
      <c r="AE26" s="60"/>
    </row>
    <row r="27" spans="2:33" s="65" customFormat="1" ht="15.95" customHeight="1" x14ac:dyDescent="0.25">
      <c r="B27" s="242" t="s">
        <v>155</v>
      </c>
      <c r="C27" s="421"/>
      <c r="D27" s="422"/>
      <c r="E27" s="423"/>
      <c r="F27" s="423"/>
      <c r="G27" s="423"/>
      <c r="H27" s="423"/>
      <c r="I27" s="423"/>
      <c r="J27" s="424"/>
      <c r="K27" s="421"/>
      <c r="L27" s="421"/>
      <c r="M27" s="421"/>
      <c r="N27" s="425"/>
      <c r="O27" s="425"/>
      <c r="P27" s="421"/>
      <c r="Q27" s="425"/>
      <c r="R27" s="421"/>
      <c r="S27" s="425"/>
      <c r="T27" s="423"/>
      <c r="U27" s="423"/>
      <c r="V27" s="423"/>
      <c r="W27" s="426"/>
      <c r="X27" s="423"/>
      <c r="Y27" s="427"/>
      <c r="Z27" s="421"/>
      <c r="AA27" s="428"/>
      <c r="AB27" s="428"/>
      <c r="AC27" s="428"/>
      <c r="AD27" s="421"/>
      <c r="AE27" s="429"/>
    </row>
    <row r="28" spans="2:33" s="65" customFormat="1" ht="15.95" customHeight="1" x14ac:dyDescent="0.25">
      <c r="B28" s="133"/>
      <c r="D28" s="40"/>
      <c r="E28" s="9"/>
      <c r="F28" s="9"/>
      <c r="G28" s="9"/>
      <c r="H28" s="9"/>
      <c r="I28" s="9"/>
      <c r="J28" s="41"/>
      <c r="N28" s="77"/>
      <c r="O28" s="79"/>
      <c r="Q28" s="77"/>
      <c r="S28" s="77"/>
      <c r="T28" s="9"/>
      <c r="U28" s="9"/>
      <c r="V28" s="9"/>
      <c r="W28" s="38"/>
      <c r="X28" s="9"/>
      <c r="Y28" s="58"/>
      <c r="AA28" s="62"/>
      <c r="AB28" s="62"/>
      <c r="AC28" s="62"/>
      <c r="AE28" s="60"/>
    </row>
    <row r="29" spans="2:33" s="65" customFormat="1" ht="15.95" customHeight="1" x14ac:dyDescent="0.25">
      <c r="B29" s="241" t="s">
        <v>74</v>
      </c>
      <c r="C29" s="390"/>
      <c r="D29" s="404"/>
      <c r="E29" s="391"/>
      <c r="F29" s="391"/>
      <c r="G29" s="391"/>
      <c r="H29" s="391"/>
      <c r="I29" s="391"/>
      <c r="J29" s="405"/>
      <c r="K29" s="390"/>
      <c r="L29" s="390"/>
      <c r="M29" s="390"/>
      <c r="N29" s="406"/>
      <c r="O29" s="406"/>
      <c r="P29" s="390"/>
      <c r="Q29" s="406"/>
      <c r="R29" s="390"/>
      <c r="S29" s="406"/>
      <c r="T29" s="391"/>
      <c r="U29" s="391"/>
      <c r="V29" s="391"/>
      <c r="W29" s="392"/>
      <c r="X29" s="391"/>
      <c r="Y29" s="407"/>
      <c r="Z29" s="390"/>
      <c r="AA29" s="408"/>
      <c r="AB29" s="408"/>
      <c r="AC29" s="408"/>
      <c r="AD29" s="390"/>
      <c r="AE29" s="409"/>
    </row>
    <row r="30" spans="2:33" s="65" customFormat="1" ht="15.95" customHeight="1" x14ac:dyDescent="0.25">
      <c r="B30" s="352"/>
      <c r="D30" s="40"/>
      <c r="E30" s="9"/>
      <c r="F30" s="9"/>
      <c r="G30" s="9"/>
      <c r="H30" s="9"/>
      <c r="I30" s="9"/>
      <c r="J30" s="41"/>
      <c r="N30" s="77"/>
      <c r="O30" s="79"/>
      <c r="Q30" s="77"/>
      <c r="S30" s="77"/>
      <c r="T30" s="9"/>
      <c r="U30" s="9"/>
      <c r="V30" s="9"/>
      <c r="W30" s="38"/>
      <c r="X30" s="9"/>
      <c r="Y30" s="58"/>
      <c r="AA30" s="62"/>
      <c r="AB30" s="62"/>
      <c r="AC30" s="62"/>
      <c r="AE30" s="60"/>
    </row>
    <row r="31" spans="2:33" s="65" customFormat="1" ht="15.95" customHeight="1" x14ac:dyDescent="0.25">
      <c r="B31" s="348" t="s">
        <v>156</v>
      </c>
      <c r="C31" s="390"/>
      <c r="D31" s="404"/>
      <c r="E31" s="391"/>
      <c r="F31" s="391"/>
      <c r="G31" s="391"/>
      <c r="H31" s="391"/>
      <c r="I31" s="391"/>
      <c r="J31" s="405"/>
      <c r="K31" s="390"/>
      <c r="L31" s="390"/>
      <c r="M31" s="390"/>
      <c r="N31" s="406"/>
      <c r="O31" s="406"/>
      <c r="P31" s="390"/>
      <c r="Q31" s="406"/>
      <c r="R31" s="390"/>
      <c r="S31" s="406"/>
      <c r="T31" s="391"/>
      <c r="U31" s="391"/>
      <c r="V31" s="391"/>
      <c r="W31" s="392"/>
      <c r="X31" s="391"/>
      <c r="Y31" s="407"/>
      <c r="Z31" s="390"/>
      <c r="AA31" s="408"/>
      <c r="AB31" s="408"/>
      <c r="AC31" s="408"/>
      <c r="AD31" s="390"/>
      <c r="AE31" s="409"/>
    </row>
    <row r="32" spans="2:33" s="65" customFormat="1" ht="15.95" customHeight="1" x14ac:dyDescent="0.25">
      <c r="B32" s="196"/>
      <c r="D32" s="40"/>
      <c r="E32" s="9"/>
      <c r="F32" s="9"/>
      <c r="G32" s="9"/>
      <c r="H32" s="9"/>
      <c r="I32" s="9"/>
      <c r="J32" s="41"/>
      <c r="N32" s="77"/>
      <c r="O32" s="79"/>
      <c r="Q32" s="77"/>
      <c r="S32" s="77"/>
      <c r="T32" s="9"/>
      <c r="U32" s="9"/>
      <c r="V32" s="9"/>
      <c r="W32" s="38"/>
      <c r="X32" s="9"/>
      <c r="Y32" s="58"/>
      <c r="AA32" s="62"/>
      <c r="AB32" s="62"/>
      <c r="AC32" s="62"/>
      <c r="AE32" s="60"/>
    </row>
    <row r="33" spans="2:31" s="65" customFormat="1" ht="15.95" customHeight="1" x14ac:dyDescent="0.25">
      <c r="B33" s="197" t="s">
        <v>157</v>
      </c>
      <c r="D33" s="37">
        <f>'Dowa-CostDriverInput'!T24</f>
        <v>93500</v>
      </c>
      <c r="E33" s="9"/>
      <c r="F33" s="9">
        <f>H$5</f>
        <v>400</v>
      </c>
      <c r="G33" s="9"/>
      <c r="H33" s="38">
        <f>D33/F33</f>
        <v>233.75</v>
      </c>
      <c r="I33" s="9"/>
      <c r="J33" s="393">
        <f>H33/$H$8</f>
        <v>5.8893927941546984E-4</v>
      </c>
      <c r="N33" s="77"/>
      <c r="O33" s="79"/>
      <c r="Q33" s="77"/>
      <c r="S33" s="77"/>
      <c r="T33" s="9"/>
      <c r="U33" s="9"/>
      <c r="V33" s="9"/>
      <c r="W33" s="38"/>
      <c r="X33" s="9"/>
      <c r="Y33" s="58"/>
      <c r="AA33" s="62"/>
      <c r="AB33" s="62"/>
      <c r="AC33" s="62"/>
      <c r="AE33" s="60"/>
    </row>
    <row r="34" spans="2:31" s="65" customFormat="1" ht="15.95" customHeight="1" x14ac:dyDescent="0.25">
      <c r="B34" s="205" t="s">
        <v>158</v>
      </c>
      <c r="D34" s="37">
        <f>'Dowa-CostDriverInput'!T25</f>
        <v>3400</v>
      </c>
      <c r="E34" s="9"/>
      <c r="F34" s="9">
        <f t="shared" ref="F34:F37" si="2">H$5</f>
        <v>400</v>
      </c>
      <c r="G34" s="9"/>
      <c r="H34" s="38">
        <f t="shared" ref="H34:H37" si="3">D34/F34</f>
        <v>8.5</v>
      </c>
      <c r="I34" s="9"/>
      <c r="J34" s="393">
        <f t="shared" ref="J34:J37" si="4">H34/$H$8</f>
        <v>2.1415973796926177E-5</v>
      </c>
      <c r="N34" s="77"/>
      <c r="O34" s="79"/>
      <c r="Q34" s="77"/>
      <c r="S34" s="77"/>
      <c r="T34" s="9"/>
      <c r="U34" s="9"/>
      <c r="V34" s="9"/>
      <c r="W34" s="38"/>
      <c r="X34" s="9"/>
      <c r="Y34" s="58"/>
      <c r="AA34" s="62"/>
      <c r="AB34" s="62"/>
      <c r="AC34" s="62"/>
      <c r="AE34" s="60"/>
    </row>
    <row r="35" spans="2:31" s="65" customFormat="1" ht="15.95" customHeight="1" x14ac:dyDescent="0.25">
      <c r="B35" s="197" t="s">
        <v>89</v>
      </c>
      <c r="D35" s="37">
        <f>'Dowa-CostDriverInput'!T26</f>
        <v>1700</v>
      </c>
      <c r="E35" s="9"/>
      <c r="F35" s="9">
        <f t="shared" si="2"/>
        <v>400</v>
      </c>
      <c r="G35" s="9"/>
      <c r="H35" s="38">
        <f t="shared" si="3"/>
        <v>4.25</v>
      </c>
      <c r="I35" s="9"/>
      <c r="J35" s="393">
        <f t="shared" si="4"/>
        <v>1.0707986898463088E-5</v>
      </c>
      <c r="N35" s="77"/>
      <c r="O35" s="79"/>
      <c r="Q35" s="77"/>
      <c r="S35" s="77"/>
      <c r="T35" s="9"/>
      <c r="U35" s="9"/>
      <c r="V35" s="9"/>
      <c r="W35" s="38"/>
      <c r="X35" s="9"/>
      <c r="Y35" s="58"/>
      <c r="AA35" s="62"/>
      <c r="AB35" s="62"/>
      <c r="AC35" s="62"/>
      <c r="AE35" s="60"/>
    </row>
    <row r="36" spans="2:31" s="65" customFormat="1" ht="15.95" customHeight="1" x14ac:dyDescent="0.25">
      <c r="B36" s="197" t="s">
        <v>18</v>
      </c>
      <c r="D36" s="37">
        <f>'Dowa-CostDriverInput'!T27</f>
        <v>23200</v>
      </c>
      <c r="E36" s="9"/>
      <c r="F36" s="9">
        <f t="shared" si="2"/>
        <v>400</v>
      </c>
      <c r="G36" s="9"/>
      <c r="H36" s="38">
        <f t="shared" si="3"/>
        <v>58</v>
      </c>
      <c r="I36" s="9"/>
      <c r="J36" s="393">
        <f t="shared" si="4"/>
        <v>1.4613252708490804E-4</v>
      </c>
      <c r="N36" s="77"/>
      <c r="O36" s="79"/>
      <c r="Q36" s="77"/>
      <c r="S36" s="77"/>
      <c r="T36" s="9"/>
      <c r="U36" s="9"/>
      <c r="V36" s="9"/>
      <c r="W36" s="38"/>
      <c r="X36" s="9"/>
      <c r="Y36" s="58"/>
      <c r="AA36" s="62"/>
      <c r="AB36" s="62"/>
      <c r="AC36" s="62"/>
      <c r="AE36" s="60"/>
    </row>
    <row r="37" spans="2:31" s="65" customFormat="1" ht="15.95" customHeight="1" x14ac:dyDescent="0.25">
      <c r="B37" s="197" t="s">
        <v>19</v>
      </c>
      <c r="D37" s="37">
        <f>'Dowa-CostDriverInput'!T28</f>
        <v>42670</v>
      </c>
      <c r="E37" s="9"/>
      <c r="F37" s="9">
        <f t="shared" si="2"/>
        <v>400</v>
      </c>
      <c r="G37" s="9"/>
      <c r="H37" s="38">
        <f t="shared" si="3"/>
        <v>106.675</v>
      </c>
      <c r="I37" s="9"/>
      <c r="J37" s="393">
        <f t="shared" si="4"/>
        <v>2.6877047115142353E-4</v>
      </c>
      <c r="N37" s="77"/>
      <c r="O37" s="79"/>
      <c r="Q37" s="77"/>
      <c r="S37" s="77"/>
      <c r="T37" s="9"/>
      <c r="U37" s="9"/>
      <c r="V37" s="9"/>
      <c r="W37" s="38"/>
      <c r="X37" s="9"/>
      <c r="Y37" s="58"/>
      <c r="AA37" s="62"/>
      <c r="AB37" s="62"/>
      <c r="AC37" s="62"/>
      <c r="AE37" s="60"/>
    </row>
    <row r="38" spans="2:31" s="65" customFormat="1" ht="15.95" customHeight="1" thickBot="1" x14ac:dyDescent="0.3">
      <c r="B38" s="195" t="s">
        <v>154</v>
      </c>
      <c r="D38" s="394">
        <f>SUM(D33:D37)</f>
        <v>164470</v>
      </c>
      <c r="E38" s="9"/>
      <c r="F38" s="9"/>
      <c r="G38" s="9"/>
      <c r="H38" s="69">
        <f>SUM(H33:H37)</f>
        <v>411.17500000000001</v>
      </c>
      <c r="I38" s="9"/>
      <c r="J38" s="432">
        <f>SUM(J33:J37)</f>
        <v>1.0359662383471907E-3</v>
      </c>
      <c r="L38" s="23">
        <f>H38/$H$310</f>
        <v>1.1170548413654967E-3</v>
      </c>
      <c r="N38" s="77"/>
      <c r="O38" s="79"/>
      <c r="Q38" s="77"/>
      <c r="S38" s="77"/>
      <c r="T38" s="9"/>
      <c r="U38" s="9"/>
      <c r="V38" s="9"/>
      <c r="W38" s="38"/>
      <c r="X38" s="9"/>
      <c r="Y38" s="58"/>
      <c r="AA38" s="62"/>
      <c r="AB38" s="62"/>
      <c r="AC38" s="62"/>
      <c r="AE38" s="60"/>
    </row>
    <row r="39" spans="2:31" s="65" customFormat="1" ht="15.95" customHeight="1" x14ac:dyDescent="0.25">
      <c r="B39" s="196"/>
      <c r="D39" s="40"/>
      <c r="E39" s="9"/>
      <c r="F39" s="9"/>
      <c r="G39" s="9"/>
      <c r="H39" s="38"/>
      <c r="I39" s="9"/>
      <c r="J39" s="433"/>
      <c r="N39" s="77"/>
      <c r="O39" s="79"/>
      <c r="Q39" s="77"/>
      <c r="S39" s="77"/>
      <c r="T39" s="9"/>
      <c r="U39" s="9"/>
      <c r="V39" s="9"/>
      <c r="W39" s="38"/>
      <c r="X39" s="9"/>
      <c r="Y39" s="58"/>
      <c r="AA39" s="62"/>
      <c r="AB39" s="62"/>
      <c r="AC39" s="62"/>
      <c r="AE39" s="60"/>
    </row>
    <row r="40" spans="2:31" s="65" customFormat="1" ht="15.95" customHeight="1" x14ac:dyDescent="0.25">
      <c r="B40" s="348" t="s">
        <v>163</v>
      </c>
      <c r="C40" s="390"/>
      <c r="D40" s="404"/>
      <c r="E40" s="391"/>
      <c r="F40" s="391"/>
      <c r="G40" s="391"/>
      <c r="H40" s="392"/>
      <c r="I40" s="391"/>
      <c r="J40" s="434"/>
      <c r="K40" s="390"/>
      <c r="L40" s="390"/>
      <c r="M40" s="390"/>
      <c r="N40" s="406"/>
      <c r="O40" s="406"/>
      <c r="P40" s="390"/>
      <c r="Q40" s="406"/>
      <c r="R40" s="390"/>
      <c r="S40" s="406"/>
      <c r="T40" s="391"/>
      <c r="U40" s="391"/>
      <c r="V40" s="391"/>
      <c r="W40" s="392"/>
      <c r="X40" s="391"/>
      <c r="Y40" s="407"/>
      <c r="Z40" s="390"/>
      <c r="AA40" s="408"/>
      <c r="AB40" s="408"/>
      <c r="AC40" s="408"/>
      <c r="AD40" s="390"/>
      <c r="AE40" s="409"/>
    </row>
    <row r="41" spans="2:31" s="65" customFormat="1" ht="15.95" customHeight="1" x14ac:dyDescent="0.25">
      <c r="B41" s="196"/>
      <c r="D41" s="40"/>
      <c r="E41" s="9"/>
      <c r="F41" s="9"/>
      <c r="G41" s="9"/>
      <c r="H41" s="38"/>
      <c r="I41" s="9"/>
      <c r="J41" s="433"/>
      <c r="N41" s="77"/>
      <c r="O41" s="79"/>
      <c r="Q41" s="77"/>
      <c r="S41" s="77"/>
      <c r="T41" s="9"/>
      <c r="U41" s="9"/>
      <c r="V41" s="9"/>
      <c r="W41" s="38"/>
      <c r="X41" s="9"/>
      <c r="Y41" s="58"/>
      <c r="AA41" s="62"/>
      <c r="AB41" s="62"/>
      <c r="AC41" s="62"/>
      <c r="AE41" s="60"/>
    </row>
    <row r="42" spans="2:31" s="65" customFormat="1" ht="15.95" customHeight="1" x14ac:dyDescent="0.25">
      <c r="B42" s="197" t="s">
        <v>164</v>
      </c>
      <c r="D42" s="37">
        <f>'Dowa-CostDriverInput'!T33</f>
        <v>0</v>
      </c>
      <c r="E42" s="9"/>
      <c r="F42" s="9">
        <f t="shared" ref="F42:F48" si="5">H$5</f>
        <v>400</v>
      </c>
      <c r="G42" s="9"/>
      <c r="H42" s="38">
        <f t="shared" ref="H42:H48" si="6">D42/F42</f>
        <v>0</v>
      </c>
      <c r="I42" s="9"/>
      <c r="J42" s="433">
        <f t="shared" ref="J42:J48" si="7">H42/$H$8</f>
        <v>0</v>
      </c>
      <c r="N42" s="77"/>
      <c r="O42" s="79"/>
      <c r="Q42" s="77"/>
      <c r="S42" s="77"/>
      <c r="T42" s="9"/>
      <c r="U42" s="9"/>
      <c r="V42" s="9"/>
      <c r="W42" s="38"/>
      <c r="X42" s="9"/>
      <c r="Y42" s="58"/>
      <c r="AA42" s="62"/>
      <c r="AB42" s="62"/>
      <c r="AC42" s="62"/>
      <c r="AE42" s="60"/>
    </row>
    <row r="43" spans="2:31" s="65" customFormat="1" ht="15.95" customHeight="1" x14ac:dyDescent="0.25">
      <c r="B43" s="197" t="s">
        <v>169</v>
      </c>
      <c r="D43" s="37">
        <f>'Dowa-CostDriverInput'!T34</f>
        <v>0</v>
      </c>
      <c r="E43" s="9"/>
      <c r="F43" s="9">
        <f t="shared" si="5"/>
        <v>400</v>
      </c>
      <c r="G43" s="9"/>
      <c r="H43" s="38">
        <f t="shared" si="6"/>
        <v>0</v>
      </c>
      <c r="I43" s="9"/>
      <c r="J43" s="433">
        <f t="shared" si="7"/>
        <v>0</v>
      </c>
      <c r="N43" s="77"/>
      <c r="O43" s="79"/>
      <c r="Q43" s="77"/>
      <c r="S43" s="77"/>
      <c r="T43" s="9"/>
      <c r="U43" s="9"/>
      <c r="V43" s="9"/>
      <c r="W43" s="38"/>
      <c r="X43" s="9"/>
      <c r="Y43" s="58"/>
      <c r="AA43" s="62"/>
      <c r="AB43" s="62"/>
      <c r="AC43" s="62"/>
      <c r="AE43" s="60"/>
    </row>
    <row r="44" spans="2:31" s="65" customFormat="1" ht="15.95" customHeight="1" x14ac:dyDescent="0.25">
      <c r="B44" s="197" t="s">
        <v>165</v>
      </c>
      <c r="D44" s="37">
        <f>'Dowa-CostDriverInput'!T35</f>
        <v>76500</v>
      </c>
      <c r="E44" s="9"/>
      <c r="F44" s="9">
        <f t="shared" si="5"/>
        <v>400</v>
      </c>
      <c r="G44" s="9"/>
      <c r="H44" s="38">
        <f t="shared" si="6"/>
        <v>191.25</v>
      </c>
      <c r="I44" s="9"/>
      <c r="J44" s="433">
        <f t="shared" si="7"/>
        <v>4.8185941043083901E-4</v>
      </c>
      <c r="N44" s="77"/>
      <c r="O44" s="79"/>
      <c r="Q44" s="77"/>
      <c r="S44" s="77"/>
      <c r="T44" s="9"/>
      <c r="U44" s="9"/>
      <c r="V44" s="9"/>
      <c r="W44" s="38"/>
      <c r="X44" s="9"/>
      <c r="Y44" s="58"/>
      <c r="AA44" s="62"/>
      <c r="AB44" s="62"/>
      <c r="AC44" s="62"/>
      <c r="AE44" s="60"/>
    </row>
    <row r="45" spans="2:31" s="65" customFormat="1" ht="15.95" customHeight="1" x14ac:dyDescent="0.25">
      <c r="B45" s="205" t="s">
        <v>158</v>
      </c>
      <c r="D45" s="37">
        <f>'Dowa-CostDriverInput'!T36</f>
        <v>30600</v>
      </c>
      <c r="E45" s="9"/>
      <c r="F45" s="9">
        <f t="shared" si="5"/>
        <v>400</v>
      </c>
      <c r="G45" s="9"/>
      <c r="H45" s="38">
        <f t="shared" si="6"/>
        <v>76.5</v>
      </c>
      <c r="I45" s="9"/>
      <c r="J45" s="433">
        <f t="shared" si="7"/>
        <v>1.9274376417233559E-4</v>
      </c>
      <c r="N45" s="77"/>
      <c r="O45" s="79"/>
      <c r="Q45" s="77"/>
      <c r="S45" s="77"/>
      <c r="T45" s="9"/>
      <c r="U45" s="9"/>
      <c r="V45" s="9"/>
      <c r="W45" s="38"/>
      <c r="X45" s="9"/>
      <c r="Y45" s="58"/>
      <c r="AA45" s="62"/>
      <c r="AB45" s="62"/>
      <c r="AC45" s="62"/>
      <c r="AE45" s="60"/>
    </row>
    <row r="46" spans="2:31" s="65" customFormat="1" ht="15.95" customHeight="1" x14ac:dyDescent="0.25">
      <c r="B46" s="197" t="s">
        <v>89</v>
      </c>
      <c r="D46" s="37">
        <f>'Dowa-CostDriverInput'!T37</f>
        <v>15300</v>
      </c>
      <c r="E46" s="9"/>
      <c r="F46" s="9">
        <f t="shared" si="5"/>
        <v>400</v>
      </c>
      <c r="G46" s="9"/>
      <c r="H46" s="38">
        <f t="shared" si="6"/>
        <v>38.25</v>
      </c>
      <c r="I46" s="9"/>
      <c r="J46" s="433">
        <f t="shared" si="7"/>
        <v>9.6371882086167796E-5</v>
      </c>
      <c r="N46" s="77"/>
      <c r="O46" s="79"/>
      <c r="Q46" s="77"/>
      <c r="S46" s="77"/>
      <c r="T46" s="9"/>
      <c r="U46" s="9"/>
      <c r="V46" s="9"/>
      <c r="W46" s="38"/>
      <c r="X46" s="9"/>
      <c r="Y46" s="58"/>
      <c r="AA46" s="62"/>
      <c r="AB46" s="62"/>
      <c r="AC46" s="62"/>
      <c r="AE46" s="60"/>
    </row>
    <row r="47" spans="2:31" s="65" customFormat="1" ht="15.95" customHeight="1" x14ac:dyDescent="0.25">
      <c r="B47" s="197" t="s">
        <v>18</v>
      </c>
      <c r="D47" s="37">
        <f>'Dowa-CostDriverInput'!T38</f>
        <v>172800</v>
      </c>
      <c r="E47" s="9"/>
      <c r="F47" s="9">
        <f t="shared" si="5"/>
        <v>400</v>
      </c>
      <c r="G47" s="9"/>
      <c r="H47" s="38">
        <f t="shared" si="6"/>
        <v>432</v>
      </c>
      <c r="I47" s="9"/>
      <c r="J47" s="433">
        <f t="shared" si="7"/>
        <v>1.0884353741496598E-3</v>
      </c>
      <c r="N47" s="77"/>
      <c r="O47" s="79"/>
      <c r="Q47" s="77"/>
      <c r="S47" s="77"/>
      <c r="T47" s="9"/>
      <c r="U47" s="9"/>
      <c r="V47" s="9"/>
      <c r="W47" s="38"/>
      <c r="X47" s="9"/>
      <c r="Y47" s="58"/>
      <c r="AA47" s="62"/>
      <c r="AB47" s="62"/>
      <c r="AC47" s="62"/>
      <c r="AE47" s="60"/>
    </row>
    <row r="48" spans="2:31" s="65" customFormat="1" ht="15.95" customHeight="1" x14ac:dyDescent="0.25">
      <c r="B48" s="197" t="s">
        <v>19</v>
      </c>
      <c r="D48" s="37">
        <f>'Dowa-CostDriverInput'!T39</f>
        <v>230418</v>
      </c>
      <c r="E48" s="9"/>
      <c r="F48" s="9">
        <f t="shared" si="5"/>
        <v>400</v>
      </c>
      <c r="G48" s="9"/>
      <c r="H48" s="38">
        <f t="shared" si="6"/>
        <v>576.04499999999996</v>
      </c>
      <c r="I48" s="9"/>
      <c r="J48" s="433">
        <f t="shared" si="7"/>
        <v>1.451360544217687E-3</v>
      </c>
      <c r="N48" s="77"/>
      <c r="O48" s="79"/>
      <c r="Q48" s="77"/>
      <c r="S48" s="77"/>
      <c r="T48" s="9"/>
      <c r="U48" s="9"/>
      <c r="V48" s="9"/>
      <c r="W48" s="38"/>
      <c r="X48" s="9"/>
      <c r="Y48" s="58"/>
      <c r="AA48" s="62"/>
      <c r="AB48" s="62"/>
      <c r="AC48" s="62"/>
      <c r="AE48" s="60"/>
    </row>
    <row r="49" spans="2:31" s="65" customFormat="1" ht="15.95" customHeight="1" thickBot="1" x14ac:dyDescent="0.3">
      <c r="B49" s="195" t="s">
        <v>154</v>
      </c>
      <c r="D49" s="394">
        <f>SUM(D42:D48)</f>
        <v>525618</v>
      </c>
      <c r="E49" s="9"/>
      <c r="F49" s="9"/>
      <c r="G49" s="9"/>
      <c r="H49" s="69">
        <f>SUM(H42:H48)</f>
        <v>1314.0450000000001</v>
      </c>
      <c r="I49" s="9"/>
      <c r="J49" s="432">
        <f>SUM(J42:J48)</f>
        <v>3.3107709750566892E-3</v>
      </c>
      <c r="L49" s="23">
        <f>H49/$H$310</f>
        <v>3.5699162863066188E-3</v>
      </c>
      <c r="N49" s="77"/>
      <c r="O49" s="79"/>
      <c r="Q49" s="77"/>
      <c r="S49" s="77"/>
      <c r="T49" s="9"/>
      <c r="U49" s="9"/>
      <c r="V49" s="9"/>
      <c r="W49" s="38"/>
      <c r="X49" s="9"/>
      <c r="Y49" s="58"/>
      <c r="AA49" s="62"/>
      <c r="AB49" s="62"/>
      <c r="AC49" s="62"/>
      <c r="AE49" s="60"/>
    </row>
    <row r="50" spans="2:31" s="65" customFormat="1" ht="15.95" customHeight="1" x14ac:dyDescent="0.25">
      <c r="B50" s="196"/>
      <c r="D50" s="40"/>
      <c r="E50" s="9"/>
      <c r="F50" s="9"/>
      <c r="G50" s="9"/>
      <c r="H50" s="38"/>
      <c r="I50" s="9"/>
      <c r="J50" s="433"/>
      <c r="N50" s="77"/>
      <c r="O50" s="79"/>
      <c r="Q50" s="77"/>
      <c r="S50" s="77"/>
      <c r="T50" s="9"/>
      <c r="U50" s="9"/>
      <c r="V50" s="9"/>
      <c r="W50" s="38"/>
      <c r="X50" s="9"/>
      <c r="Y50" s="58"/>
      <c r="AA50" s="62"/>
      <c r="AB50" s="62"/>
      <c r="AC50" s="62"/>
      <c r="AE50" s="60"/>
    </row>
    <row r="51" spans="2:31" s="65" customFormat="1" ht="15.95" customHeight="1" x14ac:dyDescent="0.25">
      <c r="B51" s="348" t="s">
        <v>166</v>
      </c>
      <c r="C51" s="390"/>
      <c r="D51" s="404"/>
      <c r="E51" s="391"/>
      <c r="F51" s="391"/>
      <c r="G51" s="391"/>
      <c r="H51" s="392"/>
      <c r="I51" s="391"/>
      <c r="J51" s="434"/>
      <c r="K51" s="390"/>
      <c r="L51" s="390"/>
      <c r="M51" s="390"/>
      <c r="N51" s="406"/>
      <c r="O51" s="406"/>
      <c r="P51" s="390"/>
      <c r="Q51" s="406"/>
      <c r="R51" s="390"/>
      <c r="S51" s="406"/>
      <c r="T51" s="391"/>
      <c r="U51" s="391"/>
      <c r="V51" s="391"/>
      <c r="W51" s="392"/>
      <c r="X51" s="391"/>
      <c r="Y51" s="407"/>
      <c r="Z51" s="390"/>
      <c r="AA51" s="408"/>
      <c r="AB51" s="408"/>
      <c r="AC51" s="408"/>
      <c r="AD51" s="390"/>
      <c r="AE51" s="409"/>
    </row>
    <row r="52" spans="2:31" s="65" customFormat="1" ht="15.95" customHeight="1" x14ac:dyDescent="0.25">
      <c r="B52" s="196"/>
      <c r="D52" s="40"/>
      <c r="E52" s="9"/>
      <c r="F52" s="9"/>
      <c r="G52" s="9"/>
      <c r="H52" s="38"/>
      <c r="I52" s="9"/>
      <c r="J52" s="433"/>
      <c r="N52" s="77"/>
      <c r="O52" s="79"/>
      <c r="Q52" s="77"/>
      <c r="S52" s="77"/>
      <c r="T52" s="9"/>
      <c r="U52" s="9"/>
      <c r="V52" s="9"/>
      <c r="W52" s="38"/>
      <c r="X52" s="9"/>
      <c r="Y52" s="58"/>
      <c r="AA52" s="62"/>
      <c r="AB52" s="62"/>
      <c r="AC52" s="62"/>
      <c r="AE52" s="60"/>
    </row>
    <row r="53" spans="2:31" s="65" customFormat="1" ht="15.95" customHeight="1" x14ac:dyDescent="0.25">
      <c r="B53" s="197" t="s">
        <v>167</v>
      </c>
      <c r="D53" s="37">
        <f>'Dowa-CostDriverInput'!T44</f>
        <v>749700</v>
      </c>
      <c r="E53" s="9"/>
      <c r="F53" s="9">
        <f t="shared" ref="F53:F58" si="8">H$5</f>
        <v>400</v>
      </c>
      <c r="G53" s="9"/>
      <c r="H53" s="38">
        <f t="shared" ref="H53:H58" si="9">D53/F53</f>
        <v>1874.25</v>
      </c>
      <c r="I53" s="9"/>
      <c r="J53" s="433">
        <f t="shared" ref="J53:J58" si="10">H53/$H$8</f>
        <v>4.7222222222222223E-3</v>
      </c>
      <c r="N53" s="77"/>
      <c r="O53" s="79"/>
      <c r="Q53" s="77"/>
      <c r="S53" s="77"/>
      <c r="T53" s="9"/>
      <c r="U53" s="9"/>
      <c r="V53" s="9"/>
      <c r="W53" s="38"/>
      <c r="X53" s="9"/>
      <c r="Y53" s="58"/>
      <c r="AA53" s="62"/>
      <c r="AB53" s="62"/>
      <c r="AC53" s="62"/>
      <c r="AE53" s="60"/>
    </row>
    <row r="54" spans="2:31" s="65" customFormat="1" ht="15.95" customHeight="1" x14ac:dyDescent="0.25">
      <c r="B54" s="197" t="s">
        <v>165</v>
      </c>
      <c r="D54" s="37">
        <f>'Dowa-CostDriverInput'!T45</f>
        <v>68000</v>
      </c>
      <c r="E54" s="9"/>
      <c r="F54" s="9">
        <f t="shared" si="8"/>
        <v>400</v>
      </c>
      <c r="G54" s="9"/>
      <c r="H54" s="38">
        <f t="shared" si="9"/>
        <v>170</v>
      </c>
      <c r="I54" s="9"/>
      <c r="J54" s="433">
        <f t="shared" si="10"/>
        <v>4.2831947593852354E-4</v>
      </c>
      <c r="N54" s="77"/>
      <c r="O54" s="79"/>
      <c r="Q54" s="77"/>
      <c r="S54" s="77"/>
      <c r="T54" s="9"/>
      <c r="U54" s="9"/>
      <c r="V54" s="9"/>
      <c r="W54" s="38"/>
      <c r="X54" s="9"/>
      <c r="Y54" s="58"/>
      <c r="AA54" s="62"/>
      <c r="AB54" s="62"/>
      <c r="AC54" s="62"/>
      <c r="AE54" s="60"/>
    </row>
    <row r="55" spans="2:31" s="65" customFormat="1" ht="15.95" customHeight="1" x14ac:dyDescent="0.25">
      <c r="B55" s="205" t="s">
        <v>158</v>
      </c>
      <c r="D55" s="37">
        <f>'Dowa-CostDriverInput'!T46</f>
        <v>27200</v>
      </c>
      <c r="E55" s="9"/>
      <c r="F55" s="9">
        <f t="shared" si="8"/>
        <v>400</v>
      </c>
      <c r="G55" s="9"/>
      <c r="H55" s="38">
        <f t="shared" si="9"/>
        <v>68</v>
      </c>
      <c r="I55" s="9"/>
      <c r="J55" s="433">
        <f t="shared" si="10"/>
        <v>1.7132779037540942E-4</v>
      </c>
      <c r="N55" s="77"/>
      <c r="O55" s="79"/>
      <c r="Q55" s="77"/>
      <c r="S55" s="77"/>
      <c r="T55" s="9"/>
      <c r="U55" s="9"/>
      <c r="V55" s="9"/>
      <c r="W55" s="38"/>
      <c r="X55" s="9"/>
      <c r="Y55" s="58"/>
      <c r="AA55" s="62"/>
      <c r="AB55" s="62"/>
      <c r="AC55" s="62"/>
      <c r="AE55" s="60"/>
    </row>
    <row r="56" spans="2:31" s="65" customFormat="1" ht="15.95" customHeight="1" x14ac:dyDescent="0.25">
      <c r="B56" s="197" t="s">
        <v>89</v>
      </c>
      <c r="D56" s="37">
        <f>'Dowa-CostDriverInput'!T47</f>
        <v>13600</v>
      </c>
      <c r="E56" s="9"/>
      <c r="F56" s="9">
        <f t="shared" si="8"/>
        <v>400</v>
      </c>
      <c r="G56" s="9"/>
      <c r="H56" s="38">
        <f t="shared" si="9"/>
        <v>34</v>
      </c>
      <c r="I56" s="9"/>
      <c r="J56" s="433">
        <f t="shared" si="10"/>
        <v>8.5663895187704708E-5</v>
      </c>
      <c r="N56" s="77"/>
      <c r="O56" s="79"/>
      <c r="Q56" s="77"/>
      <c r="S56" s="77"/>
      <c r="T56" s="9"/>
      <c r="U56" s="9"/>
      <c r="V56" s="9"/>
      <c r="W56" s="38"/>
      <c r="X56" s="9"/>
      <c r="Y56" s="58"/>
      <c r="AA56" s="62"/>
      <c r="AB56" s="62"/>
      <c r="AC56" s="62"/>
      <c r="AE56" s="60"/>
    </row>
    <row r="57" spans="2:31" s="65" customFormat="1" ht="15.95" customHeight="1" x14ac:dyDescent="0.25">
      <c r="B57" s="197" t="s">
        <v>18</v>
      </c>
      <c r="D57" s="37">
        <f>'Dowa-CostDriverInput'!T48</f>
        <v>202000</v>
      </c>
      <c r="E57" s="9"/>
      <c r="F57" s="9">
        <f t="shared" si="8"/>
        <v>400</v>
      </c>
      <c r="G57" s="9"/>
      <c r="H57" s="38">
        <f t="shared" si="9"/>
        <v>505</v>
      </c>
      <c r="I57" s="9"/>
      <c r="J57" s="433">
        <f t="shared" si="10"/>
        <v>1.2723607961703199E-3</v>
      </c>
      <c r="N57" s="77"/>
      <c r="O57" s="79"/>
      <c r="Q57" s="77"/>
      <c r="S57" s="77"/>
      <c r="T57" s="9"/>
      <c r="U57" s="9"/>
      <c r="V57" s="9"/>
      <c r="W57" s="38"/>
      <c r="X57" s="9"/>
      <c r="Y57" s="58"/>
      <c r="AA57" s="62"/>
      <c r="AB57" s="62"/>
      <c r="AC57" s="62"/>
      <c r="AE57" s="60"/>
    </row>
    <row r="58" spans="2:31" s="65" customFormat="1" ht="15.95" customHeight="1" x14ac:dyDescent="0.25">
      <c r="B58" s="197" t="s">
        <v>19</v>
      </c>
      <c r="D58" s="37">
        <f>'Dowa-CostDriverInput'!T49</f>
        <v>341360</v>
      </c>
      <c r="E58" s="9"/>
      <c r="F58" s="9">
        <f t="shared" si="8"/>
        <v>400</v>
      </c>
      <c r="G58" s="9"/>
      <c r="H58" s="38">
        <f t="shared" si="9"/>
        <v>853.4</v>
      </c>
      <c r="I58" s="9"/>
      <c r="J58" s="433">
        <f t="shared" si="10"/>
        <v>2.1501637692113882E-3</v>
      </c>
      <c r="N58" s="77"/>
      <c r="O58" s="79"/>
      <c r="Q58" s="77"/>
      <c r="S58" s="77"/>
      <c r="T58" s="9"/>
      <c r="U58" s="9"/>
      <c r="V58" s="9"/>
      <c r="W58" s="38"/>
      <c r="X58" s="9"/>
      <c r="Y58" s="58"/>
      <c r="AA58" s="62"/>
      <c r="AB58" s="62"/>
      <c r="AC58" s="62"/>
      <c r="AE58" s="60"/>
    </row>
    <row r="59" spans="2:31" s="65" customFormat="1" ht="15.95" customHeight="1" thickBot="1" x14ac:dyDescent="0.3">
      <c r="B59" s="195" t="s">
        <v>154</v>
      </c>
      <c r="D59" s="394">
        <f>SUM(D53:D58)</f>
        <v>1401860</v>
      </c>
      <c r="E59" s="9"/>
      <c r="F59" s="9"/>
      <c r="G59" s="9"/>
      <c r="H59" s="69">
        <f>SUM(H53:H58)</f>
        <v>3504.65</v>
      </c>
      <c r="I59" s="9"/>
      <c r="J59" s="432">
        <f>SUM(J53:J58)</f>
        <v>8.830057949105569E-3</v>
      </c>
      <c r="L59" s="23">
        <f>H59/$H$310</f>
        <v>9.5212166347457602E-3</v>
      </c>
      <c r="N59" s="77"/>
      <c r="O59" s="79"/>
      <c r="Q59" s="77"/>
      <c r="S59" s="77"/>
      <c r="T59" s="9"/>
      <c r="U59" s="9"/>
      <c r="V59" s="9"/>
      <c r="W59" s="38"/>
      <c r="X59" s="9"/>
      <c r="Y59" s="58"/>
      <c r="AA59" s="62"/>
      <c r="AB59" s="62"/>
      <c r="AC59" s="62"/>
      <c r="AE59" s="60"/>
    </row>
    <row r="60" spans="2:31" s="65" customFormat="1" ht="15.95" customHeight="1" x14ac:dyDescent="0.25">
      <c r="B60" s="196"/>
      <c r="D60" s="40"/>
      <c r="E60" s="9"/>
      <c r="F60" s="9"/>
      <c r="G60" s="9"/>
      <c r="H60" s="38"/>
      <c r="I60" s="9"/>
      <c r="J60" s="433"/>
      <c r="N60" s="77"/>
      <c r="O60" s="79"/>
      <c r="Q60" s="77"/>
      <c r="S60" s="77"/>
      <c r="T60" s="9"/>
      <c r="U60" s="9"/>
      <c r="V60" s="9"/>
      <c r="W60" s="38"/>
      <c r="X60" s="9"/>
      <c r="Y60" s="58"/>
      <c r="AA60" s="62"/>
      <c r="AB60" s="62"/>
      <c r="AC60" s="62"/>
      <c r="AE60" s="60"/>
    </row>
    <row r="61" spans="2:31" s="65" customFormat="1" ht="15.95" customHeight="1" thickBot="1" x14ac:dyDescent="0.3">
      <c r="B61" s="195" t="s">
        <v>85</v>
      </c>
      <c r="D61" s="394">
        <f>D59+D49+D38</f>
        <v>2091948</v>
      </c>
      <c r="E61" s="9"/>
      <c r="F61" s="9"/>
      <c r="G61" s="9"/>
      <c r="H61" s="69">
        <f>H59+H49+H38</f>
        <v>5229.87</v>
      </c>
      <c r="I61" s="9"/>
      <c r="J61" s="432">
        <f>J59+J49+J38</f>
        <v>1.3176795162509448E-2</v>
      </c>
      <c r="L61" s="23">
        <f>H61/$H$310</f>
        <v>1.4208187762417874E-2</v>
      </c>
      <c r="N61" s="77"/>
      <c r="O61" s="79"/>
      <c r="Q61" s="77"/>
      <c r="S61" s="77"/>
      <c r="T61" s="9"/>
      <c r="U61" s="9"/>
      <c r="V61" s="9"/>
      <c r="W61" s="38"/>
      <c r="X61" s="9"/>
      <c r="Y61" s="58"/>
      <c r="AA61" s="62"/>
      <c r="AB61" s="62"/>
      <c r="AC61" s="62"/>
      <c r="AE61" s="60"/>
    </row>
    <row r="62" spans="2:31" s="65" customFormat="1" ht="15.95" customHeight="1" x14ac:dyDescent="0.25">
      <c r="B62" s="214"/>
      <c r="D62" s="40"/>
      <c r="E62" s="9"/>
      <c r="F62" s="9"/>
      <c r="G62" s="9"/>
      <c r="H62" s="38"/>
      <c r="I62" s="9"/>
      <c r="J62" s="433"/>
      <c r="N62" s="77"/>
      <c r="O62" s="79"/>
      <c r="Q62" s="77"/>
      <c r="S62" s="77"/>
      <c r="T62" s="9"/>
      <c r="U62" s="9"/>
      <c r="V62" s="9"/>
      <c r="W62" s="38"/>
      <c r="X62" s="9"/>
      <c r="Y62" s="58"/>
      <c r="AA62" s="62"/>
      <c r="AB62" s="62"/>
      <c r="AC62" s="62"/>
      <c r="AE62" s="60"/>
    </row>
    <row r="63" spans="2:31" s="65" customFormat="1" ht="15.95" customHeight="1" x14ac:dyDescent="0.25">
      <c r="B63" s="239" t="s">
        <v>86</v>
      </c>
      <c r="C63" s="390"/>
      <c r="D63" s="404"/>
      <c r="E63" s="391"/>
      <c r="F63" s="391"/>
      <c r="G63" s="391"/>
      <c r="H63" s="392"/>
      <c r="I63" s="391"/>
      <c r="J63" s="434"/>
      <c r="K63" s="390"/>
      <c r="L63" s="390"/>
      <c r="M63" s="390"/>
      <c r="N63" s="406"/>
      <c r="O63" s="406"/>
      <c r="P63" s="390"/>
      <c r="Q63" s="406"/>
      <c r="R63" s="390"/>
      <c r="S63" s="406"/>
      <c r="T63" s="391"/>
      <c r="U63" s="391"/>
      <c r="V63" s="391"/>
      <c r="W63" s="392"/>
      <c r="X63" s="391"/>
      <c r="Y63" s="407"/>
      <c r="Z63" s="390"/>
      <c r="AA63" s="408"/>
      <c r="AB63" s="408"/>
      <c r="AC63" s="408"/>
      <c r="AD63" s="390"/>
      <c r="AE63" s="409"/>
    </row>
    <row r="64" spans="2:31" s="65" customFormat="1" ht="15.95" customHeight="1" x14ac:dyDescent="0.25">
      <c r="B64" s="214"/>
      <c r="D64" s="40"/>
      <c r="E64" s="9"/>
      <c r="F64" s="9"/>
      <c r="G64" s="9"/>
      <c r="H64" s="38"/>
      <c r="I64" s="9"/>
      <c r="J64" s="433"/>
      <c r="N64" s="77"/>
      <c r="O64" s="79"/>
      <c r="Q64" s="77"/>
      <c r="S64" s="77"/>
      <c r="T64" s="9"/>
      <c r="U64" s="9"/>
      <c r="V64" s="9"/>
      <c r="W64" s="38"/>
      <c r="X64" s="9"/>
      <c r="Y64" s="58"/>
      <c r="AA64" s="62"/>
      <c r="AB64" s="62"/>
      <c r="AC64" s="62"/>
      <c r="AE64" s="60"/>
    </row>
    <row r="65" spans="2:31" s="65" customFormat="1" ht="15.95" customHeight="1" x14ac:dyDescent="0.25">
      <c r="B65" s="206" t="s">
        <v>87</v>
      </c>
      <c r="D65" s="40"/>
      <c r="E65" s="9"/>
      <c r="F65" s="9"/>
      <c r="G65" s="9"/>
      <c r="H65" s="38"/>
      <c r="I65" s="9"/>
      <c r="J65" s="433"/>
      <c r="N65" s="77"/>
      <c r="O65" s="79"/>
      <c r="Q65" s="77"/>
      <c r="S65" s="77"/>
      <c r="T65" s="9"/>
      <c r="U65" s="9"/>
      <c r="V65" s="9"/>
      <c r="W65" s="38"/>
      <c r="X65" s="9"/>
      <c r="Y65" s="58"/>
      <c r="AA65" s="62"/>
      <c r="AB65" s="62"/>
      <c r="AC65" s="62"/>
      <c r="AE65" s="60"/>
    </row>
    <row r="66" spans="2:31" s="65" customFormat="1" ht="15.95" customHeight="1" x14ac:dyDescent="0.25">
      <c r="B66" s="197" t="s">
        <v>88</v>
      </c>
      <c r="D66" s="37">
        <f>'Dowa-CostDriverInput'!T57</f>
        <v>3748500</v>
      </c>
      <c r="E66" s="9"/>
      <c r="F66" s="9">
        <f t="shared" ref="F66:F69" si="11">H$5</f>
        <v>400</v>
      </c>
      <c r="G66" s="9"/>
      <c r="H66" s="38">
        <f t="shared" ref="H66:H69" si="12">D66/F66</f>
        <v>9371.25</v>
      </c>
      <c r="I66" s="9"/>
      <c r="J66" s="433">
        <f t="shared" ref="J66:J69" si="13">H66/$H$8</f>
        <v>2.361111111111111E-2</v>
      </c>
      <c r="N66" s="77"/>
      <c r="O66" s="79"/>
      <c r="Q66" s="77"/>
      <c r="S66" s="77"/>
      <c r="T66" s="9"/>
      <c r="U66" s="9"/>
      <c r="V66" s="9"/>
      <c r="W66" s="38"/>
      <c r="X66" s="9"/>
      <c r="Y66" s="58"/>
      <c r="AA66" s="62"/>
      <c r="AB66" s="62"/>
      <c r="AC66" s="62"/>
      <c r="AE66" s="60"/>
    </row>
    <row r="67" spans="2:31" s="65" customFormat="1" ht="15.95" customHeight="1" x14ac:dyDescent="0.25">
      <c r="B67" s="197" t="s">
        <v>125</v>
      </c>
      <c r="D67" s="37">
        <f>'Dowa-CostDriverInput'!T58</f>
        <v>574200</v>
      </c>
      <c r="E67" s="9"/>
      <c r="F67" s="9">
        <f t="shared" si="11"/>
        <v>400</v>
      </c>
      <c r="G67" s="9"/>
      <c r="H67" s="38">
        <f t="shared" si="12"/>
        <v>1435.5</v>
      </c>
      <c r="I67" s="9"/>
      <c r="J67" s="433">
        <f t="shared" si="13"/>
        <v>3.6167800453514739E-3</v>
      </c>
      <c r="N67" s="77"/>
      <c r="O67" s="79"/>
      <c r="Q67" s="77"/>
      <c r="S67" s="77"/>
      <c r="T67" s="9"/>
      <c r="U67" s="9"/>
      <c r="V67" s="9"/>
      <c r="W67" s="38"/>
      <c r="X67" s="9"/>
      <c r="Y67" s="58"/>
      <c r="AA67" s="62"/>
      <c r="AB67" s="62"/>
      <c r="AC67" s="62"/>
      <c r="AE67" s="60"/>
    </row>
    <row r="68" spans="2:31" s="65" customFormat="1" ht="15.95" customHeight="1" x14ac:dyDescent="0.25">
      <c r="B68" s="197" t="s">
        <v>89</v>
      </c>
      <c r="D68" s="37">
        <f>'Dowa-CostDriverInput'!T59</f>
        <v>3400</v>
      </c>
      <c r="E68" s="9"/>
      <c r="F68" s="9">
        <f t="shared" si="11"/>
        <v>400</v>
      </c>
      <c r="G68" s="9"/>
      <c r="H68" s="38">
        <f t="shared" si="12"/>
        <v>8.5</v>
      </c>
      <c r="I68" s="9"/>
      <c r="J68" s="433">
        <f t="shared" si="13"/>
        <v>2.1415973796926177E-5</v>
      </c>
      <c r="N68" s="77"/>
      <c r="O68" s="79"/>
      <c r="Q68" s="77"/>
      <c r="S68" s="77"/>
      <c r="T68" s="9"/>
      <c r="U68" s="9"/>
      <c r="V68" s="9"/>
      <c r="W68" s="38"/>
      <c r="X68" s="9"/>
      <c r="Y68" s="58"/>
      <c r="AA68" s="62"/>
      <c r="AB68" s="62"/>
      <c r="AC68" s="62"/>
      <c r="AE68" s="60"/>
    </row>
    <row r="69" spans="2:31" s="65" customFormat="1" ht="15.95" customHeight="1" x14ac:dyDescent="0.25">
      <c r="B69" s="197" t="s">
        <v>19</v>
      </c>
      <c r="D69" s="37">
        <f>'Dowa-CostDriverInput'!T60</f>
        <v>213250</v>
      </c>
      <c r="E69" s="9"/>
      <c r="F69" s="9">
        <f t="shared" si="11"/>
        <v>400</v>
      </c>
      <c r="G69" s="9"/>
      <c r="H69" s="38">
        <f t="shared" si="12"/>
        <v>533.125</v>
      </c>
      <c r="I69" s="9"/>
      <c r="J69" s="433">
        <f t="shared" si="13"/>
        <v>1.3432224741748552E-3</v>
      </c>
      <c r="N69" s="77"/>
      <c r="O69" s="79"/>
      <c r="Q69" s="77"/>
      <c r="S69" s="77"/>
      <c r="T69" s="9"/>
      <c r="U69" s="9"/>
      <c r="V69" s="9"/>
      <c r="W69" s="38"/>
      <c r="X69" s="9"/>
      <c r="Y69" s="58"/>
      <c r="AA69" s="62"/>
      <c r="AB69" s="62"/>
      <c r="AC69" s="62"/>
      <c r="AE69" s="60"/>
    </row>
    <row r="70" spans="2:31" s="65" customFormat="1" ht="15.95" customHeight="1" thickBot="1" x14ac:dyDescent="0.3">
      <c r="B70" s="210" t="s">
        <v>91</v>
      </c>
      <c r="D70" s="394">
        <f>SUM(D66:D69)</f>
        <v>4539350</v>
      </c>
      <c r="E70" s="9"/>
      <c r="F70" s="9"/>
      <c r="G70" s="9"/>
      <c r="H70" s="69">
        <f>SUM(H66:H69)</f>
        <v>11348.375</v>
      </c>
      <c r="I70" s="9"/>
      <c r="J70" s="432">
        <f>SUM(J66:J69)</f>
        <v>2.8592529604434362E-2</v>
      </c>
      <c r="L70" s="23">
        <f>H70/$H$310</f>
        <v>3.0830564201085105E-2</v>
      </c>
      <c r="N70" s="77"/>
      <c r="O70" s="79"/>
      <c r="Q70" s="77"/>
      <c r="S70" s="77"/>
      <c r="T70" s="9"/>
      <c r="U70" s="9"/>
      <c r="V70" s="9"/>
      <c r="W70" s="38"/>
      <c r="X70" s="9"/>
      <c r="Y70" s="58"/>
      <c r="AA70" s="62"/>
      <c r="AB70" s="62"/>
      <c r="AC70" s="62"/>
      <c r="AE70" s="60"/>
    </row>
    <row r="71" spans="2:31" s="65" customFormat="1" ht="15.95" customHeight="1" x14ac:dyDescent="0.25">
      <c r="B71" s="197"/>
      <c r="D71" s="40"/>
      <c r="E71" s="9"/>
      <c r="F71" s="9"/>
      <c r="G71" s="9"/>
      <c r="H71" s="38"/>
      <c r="I71" s="9"/>
      <c r="J71" s="433"/>
      <c r="N71" s="77"/>
      <c r="O71" s="79"/>
      <c r="Q71" s="77"/>
      <c r="S71" s="77"/>
      <c r="T71" s="9"/>
      <c r="U71" s="9"/>
      <c r="V71" s="9"/>
      <c r="W71" s="38"/>
      <c r="X71" s="9"/>
      <c r="Y71" s="58"/>
      <c r="AA71" s="62"/>
      <c r="AB71" s="62"/>
      <c r="AC71" s="62"/>
      <c r="AE71" s="60"/>
    </row>
    <row r="72" spans="2:31" s="65" customFormat="1" ht="15.95" customHeight="1" x14ac:dyDescent="0.25">
      <c r="B72" s="207" t="s">
        <v>92</v>
      </c>
      <c r="D72" s="40"/>
      <c r="E72" s="9"/>
      <c r="F72" s="9"/>
      <c r="G72" s="9"/>
      <c r="H72" s="38"/>
      <c r="I72" s="9"/>
      <c r="J72" s="433"/>
      <c r="N72" s="77"/>
      <c r="O72" s="79"/>
      <c r="Q72" s="77"/>
      <c r="S72" s="77"/>
      <c r="T72" s="9"/>
      <c r="U72" s="9"/>
      <c r="V72" s="9"/>
      <c r="W72" s="38"/>
      <c r="X72" s="9"/>
      <c r="Y72" s="58"/>
      <c r="AA72" s="62"/>
      <c r="AB72" s="62"/>
      <c r="AC72" s="62"/>
      <c r="AE72" s="60"/>
    </row>
    <row r="73" spans="2:31" s="65" customFormat="1" ht="15.95" customHeight="1" x14ac:dyDescent="0.25">
      <c r="B73" s="197" t="s">
        <v>20</v>
      </c>
      <c r="D73" s="37">
        <f>'Dowa-CostDriverInput'!T64</f>
        <v>300000</v>
      </c>
      <c r="E73" s="9"/>
      <c r="F73" s="9">
        <f t="shared" ref="F73:F81" si="14">H$5</f>
        <v>400</v>
      </c>
      <c r="G73" s="9"/>
      <c r="H73" s="38">
        <f t="shared" ref="H73:H81" si="15">D73/F73</f>
        <v>750</v>
      </c>
      <c r="I73" s="9"/>
      <c r="J73" s="433">
        <f t="shared" ref="J73:J81" si="16">H73/$H$8</f>
        <v>1.889644746787604E-3</v>
      </c>
      <c r="N73" s="77"/>
      <c r="O73" s="79"/>
      <c r="Q73" s="77"/>
      <c r="S73" s="77"/>
      <c r="T73" s="9"/>
      <c r="U73" s="9"/>
      <c r="V73" s="9"/>
      <c r="W73" s="38"/>
      <c r="X73" s="9"/>
      <c r="Y73" s="58"/>
      <c r="AA73" s="62"/>
      <c r="AB73" s="62"/>
      <c r="AC73" s="62"/>
      <c r="AE73" s="60"/>
    </row>
    <row r="74" spans="2:31" s="65" customFormat="1" ht="15.95" customHeight="1" x14ac:dyDescent="0.25">
      <c r="B74" s="197" t="s">
        <v>21</v>
      </c>
      <c r="D74" s="37">
        <f>'Dowa-CostDriverInput'!T65</f>
        <v>25000</v>
      </c>
      <c r="E74" s="9"/>
      <c r="F74" s="9">
        <f t="shared" si="14"/>
        <v>400</v>
      </c>
      <c r="G74" s="9"/>
      <c r="H74" s="38">
        <f t="shared" si="15"/>
        <v>62.5</v>
      </c>
      <c r="I74" s="9"/>
      <c r="J74" s="433">
        <f t="shared" si="16"/>
        <v>1.5747039556563366E-4</v>
      </c>
      <c r="N74" s="77"/>
      <c r="O74" s="79"/>
      <c r="Q74" s="77"/>
      <c r="S74" s="77"/>
      <c r="T74" s="9"/>
      <c r="U74" s="9"/>
      <c r="V74" s="9"/>
      <c r="W74" s="38"/>
      <c r="X74" s="9"/>
      <c r="Y74" s="58"/>
      <c r="AA74" s="62"/>
      <c r="AB74" s="62"/>
      <c r="AC74" s="62"/>
      <c r="AE74" s="60"/>
    </row>
    <row r="75" spans="2:31" s="65" customFormat="1" ht="15.95" customHeight="1" x14ac:dyDescent="0.25">
      <c r="B75" s="197" t="s">
        <v>210</v>
      </c>
      <c r="D75" s="37">
        <f>'Dowa-CostDriverInput'!T66</f>
        <v>7500</v>
      </c>
      <c r="E75" s="9"/>
      <c r="F75" s="9">
        <f t="shared" si="14"/>
        <v>400</v>
      </c>
      <c r="G75" s="9"/>
      <c r="H75" s="38">
        <f t="shared" si="15"/>
        <v>18.75</v>
      </c>
      <c r="I75" s="9"/>
      <c r="J75" s="433">
        <f t="shared" si="16"/>
        <v>4.72411186696901E-5</v>
      </c>
      <c r="N75" s="77"/>
      <c r="O75" s="79"/>
      <c r="Q75" s="77"/>
      <c r="S75" s="77"/>
      <c r="T75" s="9"/>
      <c r="U75" s="9"/>
      <c r="V75" s="9"/>
      <c r="W75" s="38"/>
      <c r="X75" s="9"/>
      <c r="Y75" s="58"/>
      <c r="AA75" s="62"/>
      <c r="AB75" s="62"/>
      <c r="AC75" s="62"/>
      <c r="AE75" s="60"/>
    </row>
    <row r="76" spans="2:31" s="65" customFormat="1" ht="15.95" customHeight="1" x14ac:dyDescent="0.25">
      <c r="B76" s="197" t="s">
        <v>26</v>
      </c>
      <c r="D76" s="37">
        <f>'Dowa-CostDriverInput'!T67</f>
        <v>75000</v>
      </c>
      <c r="E76" s="9"/>
      <c r="F76" s="9">
        <f t="shared" si="14"/>
        <v>400</v>
      </c>
      <c r="G76" s="9"/>
      <c r="H76" s="38">
        <f t="shared" si="15"/>
        <v>187.5</v>
      </c>
      <c r="I76" s="9"/>
      <c r="J76" s="433">
        <f t="shared" si="16"/>
        <v>4.72411186696901E-4</v>
      </c>
      <c r="N76" s="77"/>
      <c r="O76" s="79"/>
      <c r="Q76" s="77"/>
      <c r="S76" s="77"/>
      <c r="T76" s="9"/>
      <c r="U76" s="9"/>
      <c r="V76" s="9"/>
      <c r="W76" s="38"/>
      <c r="X76" s="9"/>
      <c r="Y76" s="58"/>
      <c r="AA76" s="62"/>
      <c r="AB76" s="62"/>
      <c r="AC76" s="62"/>
      <c r="AE76" s="60"/>
    </row>
    <row r="77" spans="2:31" s="65" customFormat="1" ht="15.95" customHeight="1" x14ac:dyDescent="0.25">
      <c r="B77" s="197" t="s">
        <v>22</v>
      </c>
      <c r="D77" s="37">
        <f>'Dowa-CostDriverInput'!T68</f>
        <v>325000</v>
      </c>
      <c r="E77" s="9"/>
      <c r="F77" s="9">
        <f t="shared" si="14"/>
        <v>400</v>
      </c>
      <c r="G77" s="9"/>
      <c r="H77" s="38">
        <f t="shared" si="15"/>
        <v>812.5</v>
      </c>
      <c r="I77" s="9"/>
      <c r="J77" s="433">
        <f t="shared" si="16"/>
        <v>2.0471151423532377E-3</v>
      </c>
      <c r="N77" s="77"/>
      <c r="O77" s="79"/>
      <c r="Q77" s="77"/>
      <c r="S77" s="77"/>
      <c r="T77" s="9"/>
      <c r="U77" s="9"/>
      <c r="V77" s="9"/>
      <c r="W77" s="38"/>
      <c r="X77" s="9"/>
      <c r="Y77" s="58"/>
      <c r="AA77" s="62"/>
      <c r="AB77" s="62"/>
      <c r="AC77" s="62"/>
      <c r="AE77" s="60"/>
    </row>
    <row r="78" spans="2:31" s="65" customFormat="1" ht="15.95" customHeight="1" x14ac:dyDescent="0.25">
      <c r="B78" s="197" t="s">
        <v>23</v>
      </c>
      <c r="D78" s="37">
        <f>'Dowa-CostDriverInput'!T69</f>
        <v>10000</v>
      </c>
      <c r="E78" s="9"/>
      <c r="F78" s="9">
        <f t="shared" si="14"/>
        <v>400</v>
      </c>
      <c r="G78" s="9"/>
      <c r="H78" s="38">
        <f t="shared" si="15"/>
        <v>25</v>
      </c>
      <c r="I78" s="9"/>
      <c r="J78" s="433">
        <f t="shared" si="16"/>
        <v>6.2988158226253471E-5</v>
      </c>
      <c r="N78" s="77"/>
      <c r="O78" s="79"/>
      <c r="Q78" s="77"/>
      <c r="S78" s="77"/>
      <c r="T78" s="9"/>
      <c r="U78" s="9"/>
      <c r="V78" s="9"/>
      <c r="W78" s="38"/>
      <c r="X78" s="9"/>
      <c r="Y78" s="58"/>
      <c r="AA78" s="62"/>
      <c r="AB78" s="62"/>
      <c r="AC78" s="62"/>
      <c r="AE78" s="60"/>
    </row>
    <row r="79" spans="2:31" s="65" customFormat="1" ht="15.95" customHeight="1" x14ac:dyDescent="0.25">
      <c r="B79" s="197" t="s">
        <v>25</v>
      </c>
      <c r="D79" s="37">
        <f>'Dowa-CostDriverInput'!T70</f>
        <v>4000</v>
      </c>
      <c r="E79" s="9"/>
      <c r="F79" s="9">
        <f t="shared" si="14"/>
        <v>400</v>
      </c>
      <c r="G79" s="9"/>
      <c r="H79" s="38">
        <f t="shared" si="15"/>
        <v>10</v>
      </c>
      <c r="I79" s="9"/>
      <c r="J79" s="433">
        <f t="shared" si="16"/>
        <v>2.5195263290501386E-5</v>
      </c>
      <c r="N79" s="77"/>
      <c r="O79" s="79"/>
      <c r="Q79" s="77"/>
      <c r="S79" s="77"/>
      <c r="T79" s="9"/>
      <c r="U79" s="9"/>
      <c r="V79" s="9"/>
      <c r="W79" s="38"/>
      <c r="X79" s="9"/>
      <c r="Y79" s="58"/>
      <c r="AA79" s="62"/>
      <c r="AB79" s="62"/>
      <c r="AC79" s="62"/>
      <c r="AE79" s="60"/>
    </row>
    <row r="80" spans="2:31" s="65" customFormat="1" ht="15.95" customHeight="1" x14ac:dyDescent="0.25">
      <c r="B80" s="197" t="s">
        <v>24</v>
      </c>
      <c r="D80" s="37">
        <f>'Dowa-CostDriverInput'!T71</f>
        <v>800000</v>
      </c>
      <c r="E80" s="9"/>
      <c r="F80" s="9">
        <f t="shared" si="14"/>
        <v>400</v>
      </c>
      <c r="G80" s="9"/>
      <c r="H80" s="38">
        <f t="shared" si="15"/>
        <v>2000</v>
      </c>
      <c r="I80" s="9"/>
      <c r="J80" s="433">
        <f t="shared" si="16"/>
        <v>5.039052658100277E-3</v>
      </c>
      <c r="N80" s="77"/>
      <c r="O80" s="79"/>
      <c r="Q80" s="77"/>
      <c r="S80" s="77"/>
      <c r="T80" s="9"/>
      <c r="U80" s="9"/>
      <c r="V80" s="9"/>
      <c r="W80" s="38"/>
      <c r="X80" s="9"/>
      <c r="Y80" s="58"/>
      <c r="AA80" s="62"/>
      <c r="AB80" s="62"/>
      <c r="AC80" s="62"/>
      <c r="AE80" s="60"/>
    </row>
    <row r="81" spans="2:31" s="65" customFormat="1" ht="15.95" customHeight="1" x14ac:dyDescent="0.25">
      <c r="B81" s="197" t="s">
        <v>95</v>
      </c>
      <c r="D81" s="37">
        <f>'Dowa-CostDriverInput'!T72</f>
        <v>35000</v>
      </c>
      <c r="E81" s="9"/>
      <c r="F81" s="9">
        <f t="shared" si="14"/>
        <v>400</v>
      </c>
      <c r="G81" s="9"/>
      <c r="H81" s="38">
        <f t="shared" si="15"/>
        <v>87.5</v>
      </c>
      <c r="I81" s="9"/>
      <c r="J81" s="433">
        <f t="shared" si="16"/>
        <v>2.2045855379188711E-4</v>
      </c>
      <c r="N81" s="77"/>
      <c r="O81" s="79"/>
      <c r="Q81" s="77"/>
      <c r="S81" s="77"/>
      <c r="T81" s="9"/>
      <c r="U81" s="9"/>
      <c r="V81" s="9"/>
      <c r="W81" s="38"/>
      <c r="X81" s="9"/>
      <c r="Y81" s="58"/>
      <c r="AA81" s="62"/>
      <c r="AB81" s="62"/>
      <c r="AC81" s="62"/>
      <c r="AE81" s="60"/>
    </row>
    <row r="82" spans="2:31" s="65" customFormat="1" ht="15.95" customHeight="1" thickBot="1" x14ac:dyDescent="0.3">
      <c r="B82" s="210" t="s">
        <v>96</v>
      </c>
      <c r="D82" s="394">
        <f>SUM(D73:D81)</f>
        <v>1581500</v>
      </c>
      <c r="E82" s="9"/>
      <c r="F82" s="9"/>
      <c r="G82" s="9"/>
      <c r="H82" s="69">
        <f>SUM(H73:H81)</f>
        <v>3953.75</v>
      </c>
      <c r="I82" s="9"/>
      <c r="J82" s="432">
        <f>SUM(J73:J81)</f>
        <v>9.9615772234819856E-3</v>
      </c>
      <c r="L82" s="23">
        <f>H82/$H$310</f>
        <v>1.0741303773451285E-2</v>
      </c>
      <c r="N82" s="77"/>
      <c r="O82" s="79"/>
      <c r="Q82" s="77"/>
      <c r="S82" s="77"/>
      <c r="T82" s="9"/>
      <c r="U82" s="9"/>
      <c r="V82" s="9"/>
      <c r="W82" s="38"/>
      <c r="X82" s="9"/>
      <c r="Y82" s="58"/>
      <c r="AA82" s="62"/>
      <c r="AB82" s="62"/>
      <c r="AC82" s="62"/>
      <c r="AE82" s="60"/>
    </row>
    <row r="83" spans="2:31" s="65" customFormat="1" ht="15.95" customHeight="1" x14ac:dyDescent="0.25">
      <c r="B83" s="215"/>
      <c r="D83" s="40"/>
      <c r="E83" s="9"/>
      <c r="F83" s="9"/>
      <c r="G83" s="9"/>
      <c r="H83" s="38"/>
      <c r="I83" s="9"/>
      <c r="J83" s="433"/>
      <c r="N83" s="77"/>
      <c r="O83" s="79"/>
      <c r="Q83" s="77"/>
      <c r="S83" s="77"/>
      <c r="T83" s="9"/>
      <c r="U83" s="9"/>
      <c r="V83" s="9"/>
      <c r="W83" s="38"/>
      <c r="X83" s="9"/>
      <c r="Y83" s="58"/>
      <c r="AA83" s="62"/>
      <c r="AB83" s="62"/>
      <c r="AC83" s="62"/>
      <c r="AE83" s="60"/>
    </row>
    <row r="84" spans="2:31" s="65" customFormat="1" ht="15.95" customHeight="1" x14ac:dyDescent="0.25">
      <c r="B84" s="207" t="s">
        <v>97</v>
      </c>
      <c r="D84" s="40"/>
      <c r="E84" s="9"/>
      <c r="F84" s="9"/>
      <c r="G84" s="9"/>
      <c r="H84" s="38"/>
      <c r="I84" s="9"/>
      <c r="J84" s="433"/>
      <c r="N84" s="77"/>
      <c r="O84" s="79"/>
      <c r="Q84" s="77"/>
      <c r="S84" s="77"/>
      <c r="T84" s="9"/>
      <c r="U84" s="9"/>
      <c r="V84" s="9"/>
      <c r="W84" s="38"/>
      <c r="X84" s="9"/>
      <c r="Y84" s="58"/>
      <c r="AA84" s="62"/>
      <c r="AB84" s="62"/>
      <c r="AC84" s="62"/>
      <c r="AE84" s="60"/>
    </row>
    <row r="85" spans="2:31" s="65" customFormat="1" ht="15.95" customHeight="1" x14ac:dyDescent="0.25">
      <c r="B85" s="205" t="s">
        <v>178</v>
      </c>
      <c r="D85" s="37">
        <f>'Dowa-CostDriverInput'!T76</f>
        <v>1500000</v>
      </c>
      <c r="E85" s="9"/>
      <c r="F85" s="9">
        <f t="shared" ref="F85:F88" si="17">H$5</f>
        <v>400</v>
      </c>
      <c r="G85" s="9"/>
      <c r="H85" s="38">
        <f t="shared" ref="H85:H88" si="18">D85/F85</f>
        <v>3750</v>
      </c>
      <c r="I85" s="9"/>
      <c r="J85" s="433">
        <f t="shared" ref="J85:J88" si="19">H85/$H$8</f>
        <v>9.4482237339380201E-3</v>
      </c>
      <c r="N85" s="77"/>
      <c r="O85" s="79"/>
      <c r="Q85" s="77"/>
      <c r="S85" s="77"/>
      <c r="T85" s="9"/>
      <c r="U85" s="9"/>
      <c r="V85" s="9"/>
      <c r="W85" s="38"/>
      <c r="X85" s="9"/>
      <c r="Y85" s="58"/>
      <c r="AA85" s="62"/>
      <c r="AB85" s="62"/>
      <c r="AC85" s="62"/>
      <c r="AE85" s="60"/>
    </row>
    <row r="86" spans="2:31" s="65" customFormat="1" ht="15.95" customHeight="1" x14ac:dyDescent="0.25">
      <c r="B86" s="205" t="s">
        <v>179</v>
      </c>
      <c r="D86" s="37">
        <f>'Dowa-CostDriverInput'!T77</f>
        <v>3354000</v>
      </c>
      <c r="E86" s="9"/>
      <c r="F86" s="9">
        <f t="shared" si="17"/>
        <v>400</v>
      </c>
      <c r="G86" s="9"/>
      <c r="H86" s="38">
        <f t="shared" si="18"/>
        <v>8385</v>
      </c>
      <c r="I86" s="9"/>
      <c r="J86" s="433">
        <f t="shared" si="19"/>
        <v>2.1126228269085411E-2</v>
      </c>
      <c r="N86" s="77"/>
      <c r="O86" s="79"/>
      <c r="Q86" s="77"/>
      <c r="S86" s="77"/>
      <c r="T86" s="9"/>
      <c r="U86" s="9"/>
      <c r="V86" s="9"/>
      <c r="W86" s="38"/>
      <c r="X86" s="9"/>
      <c r="Y86" s="58"/>
      <c r="AA86" s="62"/>
      <c r="AB86" s="62"/>
      <c r="AC86" s="62"/>
      <c r="AE86" s="60"/>
    </row>
    <row r="87" spans="2:31" s="65" customFormat="1" ht="15.95" customHeight="1" x14ac:dyDescent="0.25">
      <c r="B87" s="205" t="s">
        <v>126</v>
      </c>
      <c r="D87" s="37">
        <f>'Dowa-CostDriverInput'!T78</f>
        <v>360000</v>
      </c>
      <c r="E87" s="9"/>
      <c r="F87" s="9">
        <f t="shared" si="17"/>
        <v>400</v>
      </c>
      <c r="G87" s="9"/>
      <c r="H87" s="38">
        <f t="shared" si="18"/>
        <v>900</v>
      </c>
      <c r="I87" s="9"/>
      <c r="J87" s="433">
        <f t="shared" si="19"/>
        <v>2.2675736961451248E-3</v>
      </c>
      <c r="N87" s="77"/>
      <c r="O87" s="79"/>
      <c r="Q87" s="77"/>
      <c r="S87" s="77"/>
      <c r="T87" s="9"/>
      <c r="U87" s="9"/>
      <c r="V87" s="9"/>
      <c r="W87" s="38"/>
      <c r="X87" s="9"/>
      <c r="Y87" s="58"/>
      <c r="AA87" s="62"/>
      <c r="AB87" s="62"/>
      <c r="AC87" s="62"/>
      <c r="AE87" s="60"/>
    </row>
    <row r="88" spans="2:31" s="65" customFormat="1" ht="15.95" customHeight="1" x14ac:dyDescent="0.25">
      <c r="B88" s="355" t="s">
        <v>203</v>
      </c>
      <c r="D88" s="37">
        <f>'Dowa-CostDriverInput'!T79</f>
        <v>220000</v>
      </c>
      <c r="E88" s="9"/>
      <c r="F88" s="9">
        <f t="shared" si="17"/>
        <v>400</v>
      </c>
      <c r="G88" s="9"/>
      <c r="H88" s="38">
        <f t="shared" si="18"/>
        <v>550</v>
      </c>
      <c r="I88" s="9"/>
      <c r="J88" s="433">
        <f t="shared" si="19"/>
        <v>1.3857394809775761E-3</v>
      </c>
      <c r="N88" s="77"/>
      <c r="O88" s="79"/>
      <c r="Q88" s="77"/>
      <c r="S88" s="77"/>
      <c r="T88" s="9"/>
      <c r="U88" s="9"/>
      <c r="V88" s="9"/>
      <c r="W88" s="38"/>
      <c r="X88" s="9"/>
      <c r="Y88" s="58"/>
      <c r="AA88" s="62"/>
      <c r="AB88" s="62"/>
      <c r="AC88" s="62"/>
      <c r="AE88" s="60"/>
    </row>
    <row r="89" spans="2:31" s="65" customFormat="1" ht="15.95" customHeight="1" thickBot="1" x14ac:dyDescent="0.3">
      <c r="B89" s="209" t="s">
        <v>100</v>
      </c>
      <c r="D89" s="394">
        <f>SUM(D85:D88)</f>
        <v>5434000</v>
      </c>
      <c r="E89" s="9"/>
      <c r="F89" s="9"/>
      <c r="G89" s="9"/>
      <c r="H89" s="69">
        <f>SUM(H85:H88)</f>
        <v>13585</v>
      </c>
      <c r="I89" s="9"/>
      <c r="J89" s="432">
        <f>SUM(J85:J88)</f>
        <v>3.4227765180146127E-2</v>
      </c>
      <c r="L89" s="23">
        <f>H89/$H$310</f>
        <v>3.6906888842829139E-2</v>
      </c>
      <c r="N89" s="77"/>
      <c r="O89" s="79"/>
      <c r="Q89" s="77"/>
      <c r="S89" s="77"/>
      <c r="T89" s="9"/>
      <c r="U89" s="9"/>
      <c r="V89" s="9"/>
      <c r="W89" s="38"/>
      <c r="X89" s="9"/>
      <c r="Y89" s="58"/>
      <c r="AA89" s="62"/>
      <c r="AB89" s="62"/>
      <c r="AC89" s="62"/>
      <c r="AE89" s="60"/>
    </row>
    <row r="90" spans="2:31" s="65" customFormat="1" ht="15.95" customHeight="1" x14ac:dyDescent="0.25">
      <c r="B90" s="205"/>
      <c r="D90" s="40"/>
      <c r="E90" s="9"/>
      <c r="F90" s="9"/>
      <c r="G90" s="9"/>
      <c r="H90" s="38"/>
      <c r="I90" s="9"/>
      <c r="J90" s="433"/>
      <c r="N90" s="77"/>
      <c r="O90" s="79"/>
      <c r="Q90" s="77"/>
      <c r="S90" s="77"/>
      <c r="T90" s="9"/>
      <c r="U90" s="9"/>
      <c r="V90" s="9"/>
      <c r="W90" s="38"/>
      <c r="X90" s="9"/>
      <c r="Y90" s="58"/>
      <c r="AA90" s="62"/>
      <c r="AB90" s="62"/>
      <c r="AC90" s="62"/>
      <c r="AE90" s="60"/>
    </row>
    <row r="91" spans="2:31" s="65" customFormat="1" ht="15.95" customHeight="1" thickBot="1" x14ac:dyDescent="0.3">
      <c r="B91" s="216" t="s">
        <v>101</v>
      </c>
      <c r="D91" s="394">
        <f>D89+D82+D70</f>
        <v>11554850</v>
      </c>
      <c r="E91" s="9"/>
      <c r="F91" s="9"/>
      <c r="G91" s="9"/>
      <c r="H91" s="69">
        <f>H89+H82+H70</f>
        <v>28887.125</v>
      </c>
      <c r="I91" s="9"/>
      <c r="J91" s="432">
        <f>J89+J82+J70</f>
        <v>7.2781872008062465E-2</v>
      </c>
      <c r="L91" s="23">
        <f>H91/$H$310</f>
        <v>7.8478756817365533E-2</v>
      </c>
      <c r="N91" s="77"/>
      <c r="O91" s="79"/>
      <c r="Q91" s="77"/>
      <c r="S91" s="77"/>
      <c r="T91" s="9"/>
      <c r="U91" s="9"/>
      <c r="V91" s="9"/>
      <c r="W91" s="38"/>
      <c r="X91" s="9"/>
      <c r="Y91" s="58"/>
      <c r="AA91" s="62"/>
      <c r="AB91" s="62"/>
      <c r="AC91" s="62"/>
      <c r="AE91" s="60"/>
    </row>
    <row r="92" spans="2:31" s="65" customFormat="1" ht="15.95" customHeight="1" x14ac:dyDescent="0.25">
      <c r="B92" s="196"/>
      <c r="D92" s="40"/>
      <c r="E92" s="9"/>
      <c r="F92" s="9"/>
      <c r="G92" s="9"/>
      <c r="H92" s="38"/>
      <c r="I92" s="9"/>
      <c r="J92" s="433"/>
      <c r="N92" s="77"/>
      <c r="O92" s="79"/>
      <c r="Q92" s="77"/>
      <c r="S92" s="77"/>
      <c r="T92" s="9"/>
      <c r="U92" s="9"/>
      <c r="V92" s="9"/>
      <c r="W92" s="38"/>
      <c r="X92" s="9"/>
      <c r="Y92" s="58"/>
      <c r="AA92" s="62"/>
      <c r="AB92" s="62"/>
      <c r="AC92" s="62"/>
      <c r="AE92" s="60"/>
    </row>
    <row r="93" spans="2:31" s="65" customFormat="1" ht="15.95" customHeight="1" x14ac:dyDescent="0.25">
      <c r="B93" s="240" t="s">
        <v>233</v>
      </c>
      <c r="C93" s="390"/>
      <c r="D93" s="404"/>
      <c r="E93" s="391"/>
      <c r="F93" s="391"/>
      <c r="G93" s="391"/>
      <c r="H93" s="392"/>
      <c r="I93" s="391"/>
      <c r="J93" s="434"/>
      <c r="K93" s="390"/>
      <c r="L93" s="390"/>
      <c r="M93" s="390"/>
      <c r="N93" s="406"/>
      <c r="O93" s="406"/>
      <c r="P93" s="390"/>
      <c r="Q93" s="406"/>
      <c r="R93" s="390"/>
      <c r="S93" s="406"/>
      <c r="T93" s="391"/>
      <c r="U93" s="391"/>
      <c r="V93" s="391"/>
      <c r="W93" s="392"/>
      <c r="X93" s="391"/>
      <c r="Y93" s="407"/>
      <c r="Z93" s="390"/>
      <c r="AA93" s="408"/>
      <c r="AB93" s="408"/>
      <c r="AC93" s="408"/>
      <c r="AD93" s="390"/>
      <c r="AE93" s="409"/>
    </row>
    <row r="94" spans="2:31" s="65" customFormat="1" ht="15.95" customHeight="1" x14ac:dyDescent="0.25">
      <c r="B94" s="214"/>
      <c r="D94" s="40"/>
      <c r="E94" s="9"/>
      <c r="F94" s="9"/>
      <c r="G94" s="9"/>
      <c r="H94" s="38"/>
      <c r="I94" s="9"/>
      <c r="J94" s="433"/>
      <c r="N94" s="77"/>
      <c r="O94" s="79"/>
      <c r="Q94" s="77"/>
      <c r="S94" s="77"/>
      <c r="T94" s="9"/>
      <c r="U94" s="9"/>
      <c r="V94" s="9"/>
      <c r="W94" s="38"/>
      <c r="X94" s="9"/>
      <c r="Y94" s="58"/>
      <c r="AA94" s="62"/>
      <c r="AB94" s="62"/>
      <c r="AC94" s="62"/>
      <c r="AE94" s="60"/>
    </row>
    <row r="95" spans="2:31" s="65" customFormat="1" ht="15.95" customHeight="1" x14ac:dyDescent="0.25">
      <c r="B95" s="197" t="s">
        <v>177</v>
      </c>
      <c r="D95" s="37">
        <f>'Dowa-CostDriverInput'!T86</f>
        <v>450000</v>
      </c>
      <c r="E95" s="9"/>
      <c r="F95" s="9">
        <f t="shared" ref="F95:F96" si="20">H$5</f>
        <v>400</v>
      </c>
      <c r="G95" s="9"/>
      <c r="H95" s="38">
        <f t="shared" ref="H95:H96" si="21">D95/F95</f>
        <v>1125</v>
      </c>
      <c r="I95" s="9"/>
      <c r="J95" s="433">
        <f t="shared" ref="J95:J96" si="22">H95/$H$8</f>
        <v>2.8344671201814059E-3</v>
      </c>
      <c r="N95" s="77"/>
      <c r="O95" s="79"/>
      <c r="Q95" s="77"/>
      <c r="S95" s="77"/>
      <c r="T95" s="9"/>
      <c r="U95" s="9"/>
      <c r="V95" s="9"/>
      <c r="W95" s="38"/>
      <c r="X95" s="9"/>
      <c r="Y95" s="58"/>
      <c r="AA95" s="62"/>
      <c r="AB95" s="62"/>
      <c r="AC95" s="62"/>
      <c r="AE95" s="60"/>
    </row>
    <row r="96" spans="2:31" s="65" customFormat="1" ht="15.95" customHeight="1" x14ac:dyDescent="0.25">
      <c r="B96" s="197" t="s">
        <v>127</v>
      </c>
      <c r="D96" s="37">
        <f>'Dowa-CostDriverInput'!T87</f>
        <v>2100000</v>
      </c>
      <c r="E96" s="9"/>
      <c r="F96" s="9">
        <f t="shared" si="20"/>
        <v>400</v>
      </c>
      <c r="G96" s="9"/>
      <c r="H96" s="38">
        <f t="shared" si="21"/>
        <v>5250</v>
      </c>
      <c r="I96" s="9"/>
      <c r="J96" s="433">
        <f t="shared" si="22"/>
        <v>1.3227513227513227E-2</v>
      </c>
      <c r="N96" s="77"/>
      <c r="O96" s="79"/>
      <c r="Q96" s="77"/>
      <c r="S96" s="77"/>
      <c r="T96" s="9"/>
      <c r="U96" s="9"/>
      <c r="V96" s="9"/>
      <c r="W96" s="38"/>
      <c r="X96" s="9"/>
      <c r="Y96" s="58"/>
      <c r="AA96" s="62"/>
      <c r="AB96" s="62"/>
      <c r="AC96" s="62"/>
      <c r="AE96" s="60"/>
    </row>
    <row r="97" spans="2:31" s="65" customFormat="1" ht="15.95" customHeight="1" thickBot="1" x14ac:dyDescent="0.3">
      <c r="B97" s="195" t="s">
        <v>104</v>
      </c>
      <c r="D97" s="394">
        <f>SUM(D95:D96)</f>
        <v>2550000</v>
      </c>
      <c r="E97" s="9"/>
      <c r="F97" s="9"/>
      <c r="G97" s="9"/>
      <c r="H97" s="69">
        <f>SUM(H95:H96)</f>
        <v>6375</v>
      </c>
      <c r="I97" s="9"/>
      <c r="J97" s="432">
        <f>SUM(J95:J96)</f>
        <v>1.6061980347694634E-2</v>
      </c>
      <c r="L97" s="23">
        <f>H97/$H$310</f>
        <v>1.7319206210749779E-2</v>
      </c>
      <c r="N97" s="77"/>
      <c r="O97" s="79"/>
      <c r="Q97" s="77"/>
      <c r="S97" s="77"/>
      <c r="T97" s="9"/>
      <c r="U97" s="9"/>
      <c r="V97" s="9"/>
      <c r="W97" s="38"/>
      <c r="X97" s="9"/>
      <c r="Y97" s="58"/>
      <c r="AA97" s="62"/>
      <c r="AB97" s="62"/>
      <c r="AC97" s="62"/>
      <c r="AE97" s="60"/>
    </row>
    <row r="98" spans="2:31" s="65" customFormat="1" ht="15.95" customHeight="1" x14ac:dyDescent="0.25">
      <c r="B98" s="196"/>
      <c r="D98" s="37"/>
      <c r="E98" s="9"/>
      <c r="F98" s="9"/>
      <c r="G98" s="9"/>
      <c r="H98" s="38"/>
      <c r="I98" s="9"/>
      <c r="J98" s="433"/>
      <c r="L98" s="23"/>
      <c r="N98" s="77"/>
      <c r="O98" s="79"/>
      <c r="Q98" s="77"/>
      <c r="S98" s="77"/>
      <c r="T98" s="9"/>
      <c r="U98" s="9"/>
      <c r="V98" s="9"/>
      <c r="W98" s="38"/>
      <c r="X98" s="9"/>
      <c r="Y98" s="58"/>
      <c r="AA98" s="62"/>
      <c r="AB98" s="62"/>
      <c r="AC98" s="62"/>
      <c r="AE98" s="60"/>
    </row>
    <row r="99" spans="2:31" s="65" customFormat="1" ht="15.95" customHeight="1" x14ac:dyDescent="0.25">
      <c r="B99" s="240" t="s">
        <v>234</v>
      </c>
      <c r="C99" s="390"/>
      <c r="D99" s="492"/>
      <c r="E99" s="391"/>
      <c r="F99" s="391"/>
      <c r="G99" s="391"/>
      <c r="H99" s="392"/>
      <c r="I99" s="391"/>
      <c r="J99" s="434"/>
      <c r="K99" s="390"/>
      <c r="L99" s="493"/>
      <c r="M99" s="390"/>
      <c r="N99" s="406"/>
      <c r="O99" s="406"/>
      <c r="P99" s="390"/>
      <c r="Q99" s="406"/>
      <c r="R99" s="390"/>
      <c r="S99" s="406"/>
      <c r="T99" s="391"/>
      <c r="U99" s="391"/>
      <c r="V99" s="391"/>
      <c r="W99" s="392"/>
      <c r="X99" s="391"/>
      <c r="Y99" s="407"/>
      <c r="Z99" s="390"/>
      <c r="AA99" s="408"/>
      <c r="AB99" s="408"/>
      <c r="AC99" s="408"/>
      <c r="AD99" s="390"/>
      <c r="AE99" s="409"/>
    </row>
    <row r="100" spans="2:31" s="65" customFormat="1" ht="15.95" customHeight="1" x14ac:dyDescent="0.25">
      <c r="B100" s="196"/>
      <c r="D100" s="37"/>
      <c r="E100" s="9"/>
      <c r="F100" s="9"/>
      <c r="G100" s="9"/>
      <c r="H100" s="38"/>
      <c r="I100" s="9"/>
      <c r="J100" s="433"/>
      <c r="L100" s="23"/>
      <c r="N100" s="77"/>
      <c r="O100" s="79"/>
      <c r="Q100" s="77"/>
      <c r="S100" s="77"/>
      <c r="T100" s="9"/>
      <c r="U100" s="9"/>
      <c r="V100" s="9"/>
      <c r="W100" s="38"/>
      <c r="X100" s="9"/>
      <c r="Y100" s="58"/>
      <c r="AA100" s="62"/>
      <c r="AB100" s="62"/>
      <c r="AC100" s="62"/>
      <c r="AE100" s="60"/>
    </row>
    <row r="101" spans="2:31" s="65" customFormat="1" ht="15.95" customHeight="1" x14ac:dyDescent="0.25">
      <c r="B101" s="489" t="s">
        <v>237</v>
      </c>
      <c r="D101" s="37">
        <f>'Dowa-CostDriverInput'!T92</f>
        <v>175000</v>
      </c>
      <c r="E101" s="9"/>
      <c r="F101" s="9">
        <f t="shared" ref="F101" si="23">H$5</f>
        <v>400</v>
      </c>
      <c r="G101" s="9"/>
      <c r="H101" s="38">
        <f t="shared" ref="H101" si="24">D101/F101</f>
        <v>437.5</v>
      </c>
      <c r="I101" s="9"/>
      <c r="J101" s="433">
        <f t="shared" ref="J101" si="25">H101/$H$8</f>
        <v>1.1022927689594356E-3</v>
      </c>
      <c r="L101" s="23"/>
      <c r="N101" s="77"/>
      <c r="O101" s="79"/>
      <c r="Q101" s="77"/>
      <c r="S101" s="77"/>
      <c r="T101" s="9"/>
      <c r="U101" s="9"/>
      <c r="V101" s="9"/>
      <c r="W101" s="38"/>
      <c r="X101" s="9"/>
      <c r="Y101" s="58"/>
      <c r="AA101" s="62"/>
      <c r="AB101" s="62"/>
      <c r="AC101" s="62"/>
      <c r="AE101" s="60"/>
    </row>
    <row r="102" spans="2:31" s="65" customFormat="1" ht="15.95" customHeight="1" thickBot="1" x14ac:dyDescent="0.3">
      <c r="B102" s="195" t="s">
        <v>118</v>
      </c>
      <c r="D102" s="394">
        <f>D101</f>
        <v>175000</v>
      </c>
      <c r="E102" s="9"/>
      <c r="F102" s="9"/>
      <c r="G102" s="9"/>
      <c r="H102" s="69">
        <f>H101</f>
        <v>437.5</v>
      </c>
      <c r="I102" s="9"/>
      <c r="J102" s="432">
        <f>J101</f>
        <v>1.1022927689594356E-3</v>
      </c>
      <c r="L102" s="23"/>
      <c r="N102" s="77"/>
      <c r="O102" s="79"/>
      <c r="Q102" s="77"/>
      <c r="S102" s="77"/>
      <c r="T102" s="9"/>
      <c r="U102" s="9"/>
      <c r="V102" s="9"/>
      <c r="W102" s="38"/>
      <c r="X102" s="9"/>
      <c r="Y102" s="58"/>
      <c r="AA102" s="62"/>
      <c r="AB102" s="62"/>
      <c r="AC102" s="62"/>
      <c r="AE102" s="60"/>
    </row>
    <row r="103" spans="2:31" s="65" customFormat="1" ht="15.95" customHeight="1" x14ac:dyDescent="0.25">
      <c r="B103" s="196"/>
      <c r="D103" s="40"/>
      <c r="E103" s="9"/>
      <c r="F103" s="9"/>
      <c r="G103" s="9"/>
      <c r="H103" s="38"/>
      <c r="I103" s="9"/>
      <c r="J103" s="433"/>
      <c r="N103" s="77"/>
      <c r="O103" s="79"/>
      <c r="Q103" s="77"/>
      <c r="S103" s="77"/>
      <c r="T103" s="9"/>
      <c r="U103" s="9"/>
      <c r="V103" s="9"/>
      <c r="W103" s="38"/>
      <c r="X103" s="9"/>
      <c r="Y103" s="58"/>
      <c r="AA103" s="62"/>
      <c r="AB103" s="62"/>
      <c r="AC103" s="62"/>
      <c r="AE103" s="60"/>
    </row>
    <row r="104" spans="2:31" s="65" customFormat="1" ht="15.95" customHeight="1" x14ac:dyDescent="0.25">
      <c r="B104" s="240" t="s">
        <v>235</v>
      </c>
      <c r="C104" s="390"/>
      <c r="D104" s="404"/>
      <c r="E104" s="391"/>
      <c r="F104" s="391"/>
      <c r="G104" s="391"/>
      <c r="H104" s="392"/>
      <c r="I104" s="391"/>
      <c r="J104" s="434"/>
      <c r="K104" s="390"/>
      <c r="L104" s="390"/>
      <c r="M104" s="390"/>
      <c r="N104" s="406"/>
      <c r="O104" s="406"/>
      <c r="P104" s="390"/>
      <c r="Q104" s="406"/>
      <c r="R104" s="390"/>
      <c r="S104" s="406"/>
      <c r="T104" s="391"/>
      <c r="U104" s="391"/>
      <c r="V104" s="391"/>
      <c r="W104" s="392"/>
      <c r="X104" s="391"/>
      <c r="Y104" s="407"/>
      <c r="Z104" s="390"/>
      <c r="AA104" s="408"/>
      <c r="AB104" s="408"/>
      <c r="AC104" s="408"/>
      <c r="AD104" s="390"/>
      <c r="AE104" s="409"/>
    </row>
    <row r="105" spans="2:31" s="65" customFormat="1" ht="15.95" customHeight="1" x14ac:dyDescent="0.25">
      <c r="B105" s="214"/>
      <c r="D105" s="40"/>
      <c r="E105" s="9"/>
      <c r="F105" s="9"/>
      <c r="G105" s="9"/>
      <c r="H105" s="38"/>
      <c r="I105" s="9"/>
      <c r="J105" s="433"/>
      <c r="N105" s="77"/>
      <c r="O105" s="79"/>
      <c r="Q105" s="77"/>
      <c r="S105" s="77"/>
      <c r="T105" s="9"/>
      <c r="U105" s="9"/>
      <c r="V105" s="9"/>
      <c r="W105" s="38"/>
      <c r="X105" s="9"/>
      <c r="Y105" s="58"/>
      <c r="AA105" s="62"/>
      <c r="AB105" s="62"/>
      <c r="AC105" s="62"/>
      <c r="AE105" s="60"/>
    </row>
    <row r="106" spans="2:31" s="65" customFormat="1" ht="15.95" customHeight="1" x14ac:dyDescent="0.25">
      <c r="B106" s="205" t="s">
        <v>174</v>
      </c>
      <c r="D106" s="37">
        <f>'Dowa-CostDriverInput'!T97</f>
        <v>2200000</v>
      </c>
      <c r="E106" s="9"/>
      <c r="F106" s="9">
        <f t="shared" ref="F106:F111" si="26">H$5</f>
        <v>400</v>
      </c>
      <c r="G106" s="9"/>
      <c r="H106" s="38">
        <f t="shared" ref="H106:H111" si="27">D106/F106</f>
        <v>5500</v>
      </c>
      <c r="I106" s="9"/>
      <c r="J106" s="433">
        <f t="shared" ref="J106:J111" si="28">H106/$H$8</f>
        <v>1.3857394809775762E-2</v>
      </c>
      <c r="N106" s="77"/>
      <c r="O106" s="79"/>
      <c r="Q106" s="77"/>
      <c r="S106" s="77"/>
      <c r="T106" s="9"/>
      <c r="U106" s="9"/>
      <c r="V106" s="9"/>
      <c r="W106" s="38"/>
      <c r="X106" s="9"/>
      <c r="Y106" s="58"/>
      <c r="AA106" s="62"/>
      <c r="AB106" s="62"/>
      <c r="AC106" s="62"/>
      <c r="AE106" s="60"/>
    </row>
    <row r="107" spans="2:31" s="65" customFormat="1" ht="15.95" customHeight="1" x14ac:dyDescent="0.25">
      <c r="B107" s="205" t="s">
        <v>175</v>
      </c>
      <c r="D107" s="37">
        <f>'Dowa-CostDriverInput'!T98</f>
        <v>3850000</v>
      </c>
      <c r="E107" s="9"/>
      <c r="F107" s="9">
        <f t="shared" si="26"/>
        <v>400</v>
      </c>
      <c r="G107" s="9"/>
      <c r="H107" s="38">
        <f t="shared" si="27"/>
        <v>9625</v>
      </c>
      <c r="I107" s="9"/>
      <c r="J107" s="433">
        <f t="shared" si="28"/>
        <v>2.4250440917107582E-2</v>
      </c>
      <c r="N107" s="77"/>
      <c r="O107" s="79"/>
      <c r="Q107" s="77"/>
      <c r="S107" s="77"/>
      <c r="T107" s="9"/>
      <c r="U107" s="9"/>
      <c r="V107" s="9"/>
      <c r="W107" s="38"/>
      <c r="X107" s="9"/>
      <c r="Y107" s="58"/>
      <c r="AA107" s="62"/>
      <c r="AB107" s="62"/>
      <c r="AC107" s="62"/>
      <c r="AE107" s="60"/>
    </row>
    <row r="108" spans="2:31" s="65" customFormat="1" ht="15.95" customHeight="1" x14ac:dyDescent="0.25">
      <c r="B108" s="205" t="s">
        <v>191</v>
      </c>
      <c r="D108" s="37">
        <f>'Dowa-CostDriverInput'!T99</f>
        <v>770000</v>
      </c>
      <c r="E108" s="9"/>
      <c r="F108" s="9">
        <f t="shared" si="26"/>
        <v>400</v>
      </c>
      <c r="G108" s="9"/>
      <c r="H108" s="38">
        <f t="shared" si="27"/>
        <v>1925</v>
      </c>
      <c r="I108" s="9"/>
      <c r="J108" s="433">
        <f t="shared" si="28"/>
        <v>4.8500881834215165E-3</v>
      </c>
      <c r="N108" s="77"/>
      <c r="O108" s="79"/>
      <c r="Q108" s="77"/>
      <c r="S108" s="77"/>
      <c r="T108" s="9"/>
      <c r="U108" s="9"/>
      <c r="V108" s="9"/>
      <c r="W108" s="38"/>
      <c r="X108" s="9"/>
      <c r="Y108" s="58"/>
      <c r="AA108" s="62"/>
      <c r="AB108" s="62"/>
      <c r="AC108" s="62"/>
      <c r="AE108" s="60"/>
    </row>
    <row r="109" spans="2:31" s="65" customFormat="1" ht="15.95" customHeight="1" x14ac:dyDescent="0.25">
      <c r="B109" s="205" t="s">
        <v>190</v>
      </c>
      <c r="D109" s="37">
        <f>'Dowa-CostDriverInput'!T100</f>
        <v>1837500</v>
      </c>
      <c r="E109" s="9"/>
      <c r="F109" s="9">
        <f t="shared" si="26"/>
        <v>400</v>
      </c>
      <c r="G109" s="9"/>
      <c r="H109" s="38">
        <f t="shared" si="27"/>
        <v>4593.75</v>
      </c>
      <c r="I109" s="9"/>
      <c r="J109" s="433">
        <f t="shared" si="28"/>
        <v>1.1574074074074073E-2</v>
      </c>
      <c r="N109" s="77"/>
      <c r="O109" s="79"/>
      <c r="Q109" s="77"/>
      <c r="S109" s="77"/>
      <c r="T109" s="9"/>
      <c r="U109" s="9"/>
      <c r="V109" s="9"/>
      <c r="W109" s="38"/>
      <c r="X109" s="9"/>
      <c r="Y109" s="58"/>
      <c r="AA109" s="62"/>
      <c r="AB109" s="62"/>
      <c r="AC109" s="62"/>
      <c r="AE109" s="60"/>
    </row>
    <row r="110" spans="2:31" s="65" customFormat="1" ht="15.95" customHeight="1" x14ac:dyDescent="0.25">
      <c r="B110" s="205" t="s">
        <v>192</v>
      </c>
      <c r="D110" s="37">
        <f>'Dowa-CostDriverInput'!T101</f>
        <v>1100000</v>
      </c>
      <c r="E110" s="9"/>
      <c r="F110" s="9">
        <f t="shared" si="26"/>
        <v>400</v>
      </c>
      <c r="G110" s="9"/>
      <c r="H110" s="38">
        <f t="shared" si="27"/>
        <v>2750</v>
      </c>
      <c r="I110" s="9"/>
      <c r="J110" s="433">
        <f t="shared" si="28"/>
        <v>6.9286974048878812E-3</v>
      </c>
      <c r="N110" s="77"/>
      <c r="O110" s="79"/>
      <c r="Q110" s="77"/>
      <c r="S110" s="77"/>
      <c r="T110" s="9"/>
      <c r="U110" s="9"/>
      <c r="V110" s="9"/>
      <c r="W110" s="38"/>
      <c r="X110" s="9"/>
      <c r="Y110" s="58"/>
      <c r="AA110" s="62"/>
      <c r="AB110" s="62"/>
      <c r="AC110" s="62"/>
      <c r="AE110" s="60"/>
    </row>
    <row r="111" spans="2:31" s="65" customFormat="1" ht="15.95" customHeight="1" x14ac:dyDescent="0.25">
      <c r="B111" s="205" t="s">
        <v>209</v>
      </c>
      <c r="D111" s="37">
        <f>'Dowa-CostDriverInput'!T102</f>
        <v>1233000</v>
      </c>
      <c r="E111" s="9"/>
      <c r="F111" s="9">
        <f t="shared" si="26"/>
        <v>400</v>
      </c>
      <c r="G111" s="9"/>
      <c r="H111" s="38">
        <f t="shared" si="27"/>
        <v>3082.5</v>
      </c>
      <c r="I111" s="9"/>
      <c r="J111" s="433">
        <f t="shared" si="28"/>
        <v>7.7664399092970526E-3</v>
      </c>
      <c r="N111" s="77"/>
      <c r="O111" s="79"/>
      <c r="Q111" s="77"/>
      <c r="S111" s="77"/>
      <c r="T111" s="9"/>
      <c r="U111" s="9"/>
      <c r="V111" s="9"/>
      <c r="W111" s="38"/>
      <c r="X111" s="9"/>
      <c r="Y111" s="58"/>
      <c r="AA111" s="62"/>
      <c r="AB111" s="62"/>
      <c r="AC111" s="62"/>
      <c r="AE111" s="60"/>
    </row>
    <row r="112" spans="2:31" s="65" customFormat="1" ht="15.95" customHeight="1" thickBot="1" x14ac:dyDescent="0.3">
      <c r="B112" s="195" t="s">
        <v>118</v>
      </c>
      <c r="D112" s="394">
        <f>SUM(D106:D111)</f>
        <v>10990500</v>
      </c>
      <c r="E112" s="9"/>
      <c r="F112" s="9"/>
      <c r="G112" s="9"/>
      <c r="H112" s="69">
        <f>SUM(H106:H111)</f>
        <v>27476.25</v>
      </c>
      <c r="I112" s="9"/>
      <c r="J112" s="432">
        <f>SUM(J106:J111)</f>
        <v>6.9227135298563877E-2</v>
      </c>
      <c r="L112" s="23">
        <f>H112/$H$310</f>
        <v>7.4645778768331547E-2</v>
      </c>
      <c r="N112" s="77"/>
      <c r="O112" s="79"/>
      <c r="Q112" s="77"/>
      <c r="S112" s="77"/>
      <c r="T112" s="9"/>
      <c r="U112" s="9"/>
      <c r="V112" s="9"/>
      <c r="W112" s="38"/>
      <c r="X112" s="9"/>
      <c r="Y112" s="58"/>
      <c r="AA112" s="62"/>
      <c r="AB112" s="62"/>
      <c r="AC112" s="62"/>
      <c r="AE112" s="60"/>
    </row>
    <row r="113" spans="2:31" s="65" customFormat="1" ht="15.95" customHeight="1" x14ac:dyDescent="0.25">
      <c r="B113" s="196"/>
      <c r="D113" s="40"/>
      <c r="E113" s="9"/>
      <c r="F113" s="9"/>
      <c r="G113" s="9"/>
      <c r="H113" s="38"/>
      <c r="I113" s="9"/>
      <c r="J113" s="433"/>
      <c r="N113" s="77"/>
      <c r="O113" s="79"/>
      <c r="Q113" s="77"/>
      <c r="S113" s="77"/>
      <c r="T113" s="9"/>
      <c r="U113" s="9"/>
      <c r="V113" s="9"/>
      <c r="W113" s="38"/>
      <c r="X113" s="9"/>
      <c r="Y113" s="58"/>
      <c r="AA113" s="62"/>
      <c r="AB113" s="62"/>
      <c r="AC113" s="62"/>
      <c r="AE113" s="60"/>
    </row>
    <row r="114" spans="2:31" s="65" customFormat="1" ht="15.95" customHeight="1" x14ac:dyDescent="0.25">
      <c r="B114" s="240" t="s">
        <v>236</v>
      </c>
      <c r="C114" s="390"/>
      <c r="D114" s="404"/>
      <c r="E114" s="391"/>
      <c r="F114" s="391"/>
      <c r="G114" s="391"/>
      <c r="H114" s="392"/>
      <c r="I114" s="391"/>
      <c r="J114" s="434"/>
      <c r="K114" s="390"/>
      <c r="L114" s="390"/>
      <c r="M114" s="390"/>
      <c r="N114" s="406"/>
      <c r="O114" s="406"/>
      <c r="P114" s="390"/>
      <c r="Q114" s="406"/>
      <c r="R114" s="390"/>
      <c r="S114" s="406"/>
      <c r="T114" s="391"/>
      <c r="U114" s="391"/>
      <c r="V114" s="391"/>
      <c r="W114" s="392"/>
      <c r="X114" s="391"/>
      <c r="Y114" s="407"/>
      <c r="Z114" s="390"/>
      <c r="AA114" s="408"/>
      <c r="AB114" s="408"/>
      <c r="AC114" s="408"/>
      <c r="AD114" s="390"/>
      <c r="AE114" s="409"/>
    </row>
    <row r="115" spans="2:31" s="65" customFormat="1" ht="15.95" customHeight="1" x14ac:dyDescent="0.25">
      <c r="B115" s="214"/>
      <c r="D115" s="40"/>
      <c r="E115" s="9"/>
      <c r="F115" s="9"/>
      <c r="G115" s="9"/>
      <c r="H115" s="38"/>
      <c r="I115" s="9"/>
      <c r="J115" s="433"/>
      <c r="N115" s="77"/>
      <c r="O115" s="79"/>
      <c r="Q115" s="77"/>
      <c r="S115" s="77"/>
      <c r="T115" s="9"/>
      <c r="U115" s="9"/>
      <c r="V115" s="9"/>
      <c r="W115" s="38"/>
      <c r="X115" s="9"/>
      <c r="Y115" s="58"/>
      <c r="AA115" s="62"/>
      <c r="AB115" s="62"/>
      <c r="AC115" s="62"/>
      <c r="AE115" s="60"/>
    </row>
    <row r="116" spans="2:31" s="65" customFormat="1" ht="15.95" customHeight="1" x14ac:dyDescent="0.25">
      <c r="B116" s="197" t="s">
        <v>181</v>
      </c>
      <c r="D116" s="37">
        <f>'Dowa-CostDriverInput'!T107</f>
        <v>625000</v>
      </c>
      <c r="E116" s="9"/>
      <c r="F116" s="9">
        <f t="shared" ref="F116:F117" si="29">H$5</f>
        <v>400</v>
      </c>
      <c r="G116" s="9"/>
      <c r="H116" s="38">
        <f t="shared" ref="H116:H117" si="30">D116/F116</f>
        <v>1562.5</v>
      </c>
      <c r="I116" s="9"/>
      <c r="J116" s="433">
        <f t="shared" ref="J116:J117" si="31">H116/$H$8</f>
        <v>3.9367598891408414E-3</v>
      </c>
      <c r="N116" s="77"/>
      <c r="O116" s="79"/>
      <c r="Q116" s="77"/>
      <c r="S116" s="77"/>
      <c r="T116" s="9"/>
      <c r="U116" s="9"/>
      <c r="V116" s="9"/>
      <c r="W116" s="38"/>
      <c r="X116" s="9"/>
      <c r="Y116" s="58"/>
      <c r="AA116" s="62"/>
      <c r="AB116" s="62"/>
      <c r="AC116" s="62"/>
      <c r="AE116" s="60"/>
    </row>
    <row r="117" spans="2:31" s="65" customFormat="1" ht="15.95" customHeight="1" x14ac:dyDescent="0.25">
      <c r="B117" s="197" t="s">
        <v>206</v>
      </c>
      <c r="D117" s="37">
        <f>'Dowa-CostDriverInput'!T108</f>
        <v>600000</v>
      </c>
      <c r="E117" s="9"/>
      <c r="F117" s="9">
        <f t="shared" si="29"/>
        <v>400</v>
      </c>
      <c r="G117" s="9"/>
      <c r="H117" s="38">
        <f t="shared" si="30"/>
        <v>1500</v>
      </c>
      <c r="I117" s="9"/>
      <c r="J117" s="433">
        <f t="shared" si="31"/>
        <v>3.779289493575208E-3</v>
      </c>
      <c r="N117" s="77"/>
      <c r="O117" s="79"/>
      <c r="Q117" s="77"/>
      <c r="S117" s="77"/>
      <c r="T117" s="9"/>
      <c r="U117" s="9"/>
      <c r="V117" s="9"/>
      <c r="W117" s="38"/>
      <c r="X117" s="9"/>
      <c r="Y117" s="58"/>
      <c r="AA117" s="62"/>
      <c r="AB117" s="62"/>
      <c r="AC117" s="62"/>
      <c r="AE117" s="60"/>
    </row>
    <row r="118" spans="2:31" s="65" customFormat="1" ht="15.95" customHeight="1" thickBot="1" x14ac:dyDescent="0.3">
      <c r="B118" s="195" t="s">
        <v>182</v>
      </c>
      <c r="D118" s="394">
        <f>SUM(D116:D117)</f>
        <v>1225000</v>
      </c>
      <c r="E118" s="9"/>
      <c r="F118" s="9"/>
      <c r="G118" s="9"/>
      <c r="H118" s="69">
        <f>SUM(H116:H117)</f>
        <v>3062.5</v>
      </c>
      <c r="I118" s="9"/>
      <c r="J118" s="432">
        <f>SUM(J116:J117)</f>
        <v>7.716049382716049E-3</v>
      </c>
      <c r="L118" s="23">
        <f>H118/$H$310</f>
        <v>8.320010826732737E-3</v>
      </c>
      <c r="N118" s="77"/>
      <c r="O118" s="79"/>
      <c r="Q118" s="77"/>
      <c r="S118" s="77"/>
      <c r="T118" s="9"/>
      <c r="U118" s="9"/>
      <c r="V118" s="9"/>
      <c r="W118" s="38"/>
      <c r="X118" s="9"/>
      <c r="Y118" s="58"/>
      <c r="AA118" s="62"/>
      <c r="AB118" s="62"/>
      <c r="AC118" s="62"/>
      <c r="AE118" s="60"/>
    </row>
    <row r="119" spans="2:31" s="65" customFormat="1" ht="15.95" customHeight="1" x14ac:dyDescent="0.25">
      <c r="B119" s="214"/>
      <c r="D119" s="40"/>
      <c r="E119" s="9"/>
      <c r="F119" s="9"/>
      <c r="G119" s="9"/>
      <c r="H119" s="38"/>
      <c r="I119" s="9"/>
      <c r="J119" s="433"/>
      <c r="N119" s="77"/>
      <c r="O119" s="79"/>
      <c r="Q119" s="77"/>
      <c r="S119" s="77"/>
      <c r="T119" s="9"/>
      <c r="U119" s="9"/>
      <c r="V119" s="9"/>
      <c r="W119" s="38"/>
      <c r="X119" s="9"/>
      <c r="Y119" s="58"/>
      <c r="AA119" s="62"/>
      <c r="AB119" s="62"/>
      <c r="AC119" s="62"/>
      <c r="AE119" s="60"/>
    </row>
    <row r="120" spans="2:31" s="65" customFormat="1" ht="15.95" customHeight="1" x14ac:dyDescent="0.25">
      <c r="B120" s="240" t="s">
        <v>239</v>
      </c>
      <c r="C120" s="390"/>
      <c r="D120" s="404"/>
      <c r="E120" s="391"/>
      <c r="F120" s="391"/>
      <c r="G120" s="391"/>
      <c r="H120" s="392"/>
      <c r="I120" s="391"/>
      <c r="J120" s="434"/>
      <c r="K120" s="390"/>
      <c r="L120" s="390"/>
      <c r="M120" s="390"/>
      <c r="N120" s="406"/>
      <c r="O120" s="406"/>
      <c r="P120" s="390"/>
      <c r="Q120" s="406"/>
      <c r="R120" s="390"/>
      <c r="S120" s="406"/>
      <c r="T120" s="391"/>
      <c r="U120" s="391"/>
      <c r="V120" s="391"/>
      <c r="W120" s="392"/>
      <c r="X120" s="391"/>
      <c r="Y120" s="407"/>
      <c r="Z120" s="390"/>
      <c r="AA120" s="408"/>
      <c r="AB120" s="408"/>
      <c r="AC120" s="408"/>
      <c r="AD120" s="390"/>
      <c r="AE120" s="409"/>
    </row>
    <row r="121" spans="2:31" s="65" customFormat="1" ht="15.95" customHeight="1" x14ac:dyDescent="0.25">
      <c r="B121" s="214"/>
      <c r="D121" s="40"/>
      <c r="E121" s="9"/>
      <c r="F121" s="9"/>
      <c r="G121" s="9"/>
      <c r="H121" s="38"/>
      <c r="I121" s="9"/>
      <c r="J121" s="433"/>
      <c r="N121" s="77"/>
      <c r="O121" s="79"/>
      <c r="Q121" s="77"/>
      <c r="S121" s="77"/>
      <c r="T121" s="9"/>
      <c r="U121" s="9"/>
      <c r="V121" s="9"/>
      <c r="W121" s="38"/>
      <c r="X121" s="9"/>
      <c r="Y121" s="58"/>
      <c r="AA121" s="62"/>
      <c r="AB121" s="62"/>
      <c r="AC121" s="62"/>
      <c r="AE121" s="60"/>
    </row>
    <row r="122" spans="2:31" s="65" customFormat="1" ht="15.95" customHeight="1" x14ac:dyDescent="0.25">
      <c r="B122" s="205" t="s">
        <v>185</v>
      </c>
      <c r="D122" s="37">
        <f>'Dowa-CostDriverInput'!T113</f>
        <v>2520000</v>
      </c>
      <c r="E122" s="9"/>
      <c r="F122" s="9">
        <f t="shared" ref="F122:F124" si="32">H$5</f>
        <v>400</v>
      </c>
      <c r="G122" s="9"/>
      <c r="H122" s="38">
        <f t="shared" ref="H122:H124" si="33">D122/F122</f>
        <v>6300</v>
      </c>
      <c r="I122" s="9"/>
      <c r="J122" s="433">
        <f t="shared" ref="J122:J124" si="34">H122/$H$8</f>
        <v>1.5873015873015872E-2</v>
      </c>
      <c r="N122" s="77"/>
      <c r="O122" s="79"/>
      <c r="Q122" s="77"/>
      <c r="S122" s="77"/>
      <c r="T122" s="9"/>
      <c r="U122" s="9"/>
      <c r="V122" s="9"/>
      <c r="W122" s="38"/>
      <c r="X122" s="9"/>
      <c r="Y122" s="58"/>
      <c r="AA122" s="62"/>
      <c r="AB122" s="62"/>
      <c r="AC122" s="62"/>
      <c r="AE122" s="60"/>
    </row>
    <row r="123" spans="2:31" s="65" customFormat="1" ht="15.95" customHeight="1" x14ac:dyDescent="0.25">
      <c r="B123" s="205" t="s">
        <v>19</v>
      </c>
      <c r="D123" s="37">
        <f>'Dowa-CostDriverInput'!T114</f>
        <v>1344105</v>
      </c>
      <c r="E123" s="9"/>
      <c r="F123" s="9">
        <f t="shared" si="32"/>
        <v>400</v>
      </c>
      <c r="G123" s="9"/>
      <c r="H123" s="38">
        <f t="shared" si="33"/>
        <v>3360.2624999999998</v>
      </c>
      <c r="I123" s="9"/>
      <c r="J123" s="433">
        <f t="shared" si="34"/>
        <v>8.4662698412698405E-3</v>
      </c>
      <c r="N123" s="77"/>
      <c r="O123" s="79"/>
      <c r="Q123" s="77"/>
      <c r="S123" s="77"/>
      <c r="T123" s="9"/>
      <c r="U123" s="9"/>
      <c r="V123" s="9"/>
      <c r="W123" s="38"/>
      <c r="X123" s="9"/>
      <c r="Y123" s="58"/>
      <c r="AA123" s="62"/>
      <c r="AB123" s="62"/>
      <c r="AC123" s="62"/>
      <c r="AE123" s="60"/>
    </row>
    <row r="124" spans="2:31" s="65" customFormat="1" ht="15.95" customHeight="1" x14ac:dyDescent="0.25">
      <c r="B124" s="205" t="s">
        <v>187</v>
      </c>
      <c r="D124" s="37">
        <f>'Dowa-CostDriverInput'!T115</f>
        <v>1260000</v>
      </c>
      <c r="E124" s="9"/>
      <c r="F124" s="9">
        <f t="shared" si="32"/>
        <v>400</v>
      </c>
      <c r="G124" s="9"/>
      <c r="H124" s="38">
        <f t="shared" si="33"/>
        <v>3150</v>
      </c>
      <c r="I124" s="9"/>
      <c r="J124" s="433">
        <f t="shared" si="34"/>
        <v>7.9365079365079361E-3</v>
      </c>
      <c r="N124" s="77"/>
      <c r="O124" s="79"/>
      <c r="Q124" s="77"/>
      <c r="S124" s="77"/>
      <c r="T124" s="9"/>
      <c r="U124" s="9"/>
      <c r="V124" s="9"/>
      <c r="W124" s="38"/>
      <c r="X124" s="9"/>
      <c r="Y124" s="58"/>
      <c r="AA124" s="62"/>
      <c r="AB124" s="62"/>
      <c r="AC124" s="62"/>
      <c r="AE124" s="60"/>
    </row>
    <row r="125" spans="2:31" s="65" customFormat="1" ht="15.95" customHeight="1" thickBot="1" x14ac:dyDescent="0.3">
      <c r="B125" s="195" t="s">
        <v>189</v>
      </c>
      <c r="D125" s="394">
        <f>SUM(D122:D124)</f>
        <v>5124105</v>
      </c>
      <c r="E125" s="9"/>
      <c r="F125" s="9"/>
      <c r="G125" s="9"/>
      <c r="H125" s="69">
        <f>SUM(H122:H124)</f>
        <v>12810.262500000001</v>
      </c>
      <c r="I125" s="9"/>
      <c r="J125" s="432">
        <f>SUM(J122:J124)</f>
        <v>3.2275793650793652E-2</v>
      </c>
      <c r="L125" s="23">
        <f>H125/$H$310</f>
        <v>3.4802129859032943E-2</v>
      </c>
      <c r="N125" s="77"/>
      <c r="O125" s="79"/>
      <c r="Q125" s="77"/>
      <c r="S125" s="77"/>
      <c r="T125" s="9"/>
      <c r="U125" s="9"/>
      <c r="V125" s="9"/>
      <c r="W125" s="38"/>
      <c r="X125" s="9"/>
      <c r="Y125" s="58"/>
      <c r="AA125" s="62"/>
      <c r="AB125" s="62"/>
      <c r="AC125" s="62"/>
      <c r="AE125" s="60"/>
    </row>
    <row r="126" spans="2:31" s="65" customFormat="1" ht="15.95" customHeight="1" x14ac:dyDescent="0.25">
      <c r="B126" s="133"/>
      <c r="D126" s="40"/>
      <c r="E126" s="9"/>
      <c r="F126" s="9"/>
      <c r="G126" s="9"/>
      <c r="H126" s="9"/>
      <c r="I126" s="9"/>
      <c r="J126" s="433"/>
      <c r="N126" s="77"/>
      <c r="O126" s="79"/>
      <c r="Q126" s="77"/>
      <c r="S126" s="77"/>
      <c r="T126" s="9"/>
      <c r="U126" s="9"/>
      <c r="V126" s="9"/>
      <c r="W126" s="38"/>
      <c r="X126" s="9"/>
      <c r="Y126" s="58"/>
      <c r="AA126" s="62"/>
      <c r="AB126" s="62"/>
      <c r="AC126" s="62"/>
      <c r="AE126" s="60"/>
    </row>
    <row r="127" spans="2:31" s="65" customFormat="1" ht="15.95" customHeight="1" thickBot="1" x14ac:dyDescent="0.3">
      <c r="B127" s="217" t="s">
        <v>141</v>
      </c>
      <c r="C127" s="226"/>
      <c r="D127" s="430">
        <f>D125+D118+D112+D102+D97+D91+D61</f>
        <v>33711403</v>
      </c>
      <c r="E127" s="229"/>
      <c r="F127" s="229"/>
      <c r="G127" s="229"/>
      <c r="H127" s="431">
        <f>H125+H118+H112+H102+H97+H91+H61</f>
        <v>84278.507499999992</v>
      </c>
      <c r="I127" s="229"/>
      <c r="J127" s="435">
        <f>J125+J118+J112+J102+J97+J91+J61</f>
        <v>0.21234191861929955</v>
      </c>
      <c r="K127" s="226"/>
      <c r="L127" s="228">
        <f>H127/$H$310</f>
        <v>0.22896264321987794</v>
      </c>
      <c r="M127" s="226"/>
      <c r="N127" s="410"/>
      <c r="O127" s="410"/>
      <c r="P127" s="226"/>
      <c r="Q127" s="410"/>
      <c r="R127" s="226"/>
      <c r="S127" s="410"/>
      <c r="T127" s="229"/>
      <c r="U127" s="229"/>
      <c r="V127" s="229"/>
      <c r="W127" s="227"/>
      <c r="X127" s="229"/>
      <c r="Y127" s="411"/>
      <c r="Z127" s="226"/>
      <c r="AA127" s="412"/>
      <c r="AB127" s="412"/>
      <c r="AC127" s="412"/>
      <c r="AD127" s="226"/>
      <c r="AE127" s="413"/>
    </row>
    <row r="128" spans="2:31" s="65" customFormat="1" ht="15.95" customHeight="1" x14ac:dyDescent="0.25">
      <c r="B128" s="21"/>
      <c r="D128" s="40"/>
      <c r="E128" s="9"/>
      <c r="F128" s="9"/>
      <c r="G128" s="9"/>
      <c r="H128" s="9"/>
      <c r="I128" s="9"/>
      <c r="J128" s="41"/>
      <c r="N128" s="77"/>
      <c r="O128" s="79"/>
      <c r="Q128" s="77"/>
      <c r="S128" s="77"/>
      <c r="T128" s="9"/>
      <c r="U128" s="9"/>
      <c r="V128" s="9"/>
      <c r="W128" s="38"/>
      <c r="X128" s="9"/>
      <c r="Y128" s="58"/>
      <c r="AA128" s="62"/>
      <c r="AB128" s="62"/>
      <c r="AC128" s="62"/>
      <c r="AE128" s="60"/>
    </row>
    <row r="129" spans="2:31" s="65" customFormat="1" ht="15.95" customHeight="1" x14ac:dyDescent="0.25">
      <c r="B129" s="305" t="s">
        <v>139</v>
      </c>
      <c r="C129" s="437"/>
      <c r="D129" s="438"/>
      <c r="E129" s="437"/>
      <c r="F129" s="437"/>
      <c r="G129" s="437"/>
      <c r="H129" s="437"/>
      <c r="I129" s="437"/>
      <c r="J129" s="439"/>
      <c r="K129" s="437"/>
      <c r="L129" s="437"/>
      <c r="M129" s="437"/>
      <c r="N129" s="440"/>
      <c r="O129" s="440"/>
      <c r="P129" s="437"/>
      <c r="Q129" s="440"/>
      <c r="R129" s="437"/>
      <c r="S129" s="440"/>
      <c r="T129" s="437"/>
      <c r="U129" s="437"/>
      <c r="V129" s="437"/>
      <c r="W129" s="441"/>
      <c r="X129" s="437"/>
      <c r="Y129" s="442"/>
      <c r="Z129" s="437"/>
      <c r="AA129" s="443"/>
      <c r="AB129" s="443"/>
      <c r="AC129" s="443"/>
      <c r="AD129" s="437"/>
      <c r="AE129" s="444"/>
    </row>
    <row r="130" spans="2:31" s="65" customFormat="1" ht="15.95" customHeight="1" x14ac:dyDescent="0.25">
      <c r="B130" s="20"/>
      <c r="D130" s="40"/>
      <c r="E130" s="9"/>
      <c r="F130" s="9"/>
      <c r="G130" s="9"/>
      <c r="H130" s="9"/>
      <c r="I130" s="9"/>
      <c r="J130" s="41"/>
      <c r="N130" s="77"/>
      <c r="O130" s="79"/>
      <c r="Q130" s="77"/>
      <c r="S130" s="77"/>
      <c r="T130" s="9"/>
      <c r="U130" s="9"/>
      <c r="V130" s="9"/>
      <c r="W130" s="38"/>
      <c r="X130" s="9"/>
      <c r="Y130" s="58"/>
      <c r="AA130" s="62"/>
      <c r="AB130" s="62"/>
      <c r="AC130" s="62"/>
      <c r="AE130" s="60"/>
    </row>
    <row r="131" spans="2:31" s="65" customFormat="1" ht="15.95" customHeight="1" x14ac:dyDescent="0.25">
      <c r="B131" s="241" t="s">
        <v>74</v>
      </c>
      <c r="C131" s="390"/>
      <c r="D131" s="404"/>
      <c r="E131" s="391"/>
      <c r="F131" s="391"/>
      <c r="G131" s="391"/>
      <c r="H131" s="391"/>
      <c r="I131" s="391"/>
      <c r="J131" s="405"/>
      <c r="K131" s="390"/>
      <c r="L131" s="390"/>
      <c r="M131" s="390"/>
      <c r="N131" s="406"/>
      <c r="O131" s="406"/>
      <c r="P131" s="390"/>
      <c r="Q131" s="406"/>
      <c r="R131" s="390"/>
      <c r="S131" s="406"/>
      <c r="T131" s="391"/>
      <c r="U131" s="391"/>
      <c r="V131" s="391"/>
      <c r="W131" s="392"/>
      <c r="X131" s="391"/>
      <c r="Y131" s="407"/>
      <c r="Z131" s="390"/>
      <c r="AA131" s="408"/>
      <c r="AB131" s="408"/>
      <c r="AC131" s="408"/>
      <c r="AD131" s="390"/>
      <c r="AE131" s="409"/>
    </row>
    <row r="132" spans="2:31" s="65" customFormat="1" ht="15.95" customHeight="1" x14ac:dyDescent="0.25">
      <c r="B132" s="352"/>
      <c r="C132" s="11"/>
      <c r="D132" s="42"/>
      <c r="E132" s="12"/>
      <c r="F132" s="12"/>
      <c r="G132" s="12"/>
      <c r="H132" s="12"/>
      <c r="I132" s="12"/>
      <c r="J132" s="43"/>
      <c r="K132" s="11"/>
      <c r="L132" s="11"/>
      <c r="M132" s="11"/>
      <c r="N132" s="79"/>
      <c r="O132" s="79"/>
      <c r="P132" s="11"/>
      <c r="Q132" s="79"/>
      <c r="R132" s="11"/>
      <c r="S132" s="79"/>
      <c r="T132" s="12"/>
      <c r="U132" s="12"/>
      <c r="V132" s="12"/>
      <c r="W132" s="47"/>
      <c r="X132" s="12"/>
      <c r="Y132" s="59"/>
      <c r="Z132" s="11"/>
      <c r="AA132" s="63"/>
      <c r="AB132" s="63"/>
      <c r="AC132" s="63"/>
      <c r="AD132" s="11"/>
      <c r="AE132" s="61"/>
    </row>
    <row r="133" spans="2:31" s="65" customFormat="1" ht="15.95" customHeight="1" x14ac:dyDescent="0.25">
      <c r="B133" s="474" t="s">
        <v>221</v>
      </c>
      <c r="C133" s="11"/>
      <c r="D133" s="42"/>
      <c r="E133" s="12"/>
      <c r="F133" s="12"/>
      <c r="G133" s="12"/>
      <c r="H133" s="12"/>
      <c r="I133" s="12"/>
      <c r="J133" s="43"/>
      <c r="K133" s="11"/>
      <c r="L133" s="11"/>
      <c r="M133" s="11"/>
      <c r="N133" s="79"/>
      <c r="O133" s="79"/>
      <c r="P133" s="11"/>
      <c r="Q133" s="79"/>
      <c r="R133" s="11"/>
      <c r="S133" s="79"/>
      <c r="T133" s="12"/>
      <c r="U133" s="12"/>
      <c r="V133" s="12"/>
      <c r="W133" s="47"/>
      <c r="X133" s="12"/>
      <c r="Y133" s="59"/>
      <c r="Z133" s="11"/>
      <c r="AA133" s="63"/>
      <c r="AB133" s="63"/>
      <c r="AC133" s="63"/>
      <c r="AD133" s="11"/>
      <c r="AE133" s="61"/>
    </row>
    <row r="134" spans="2:31" s="65" customFormat="1" ht="15.95" customHeight="1" x14ac:dyDescent="0.25">
      <c r="B134" s="197" t="s">
        <v>157</v>
      </c>
      <c r="D134" s="37">
        <f>'Dowa-CostDriverInput'!T125</f>
        <v>93500</v>
      </c>
      <c r="E134" s="9"/>
      <c r="F134" s="9">
        <f t="shared" ref="F134:F138" si="35">H$5</f>
        <v>400</v>
      </c>
      <c r="G134" s="9"/>
      <c r="H134" s="38">
        <f t="shared" ref="H134:H138" si="36">D134/F134</f>
        <v>233.75</v>
      </c>
      <c r="I134" s="9"/>
      <c r="J134" s="433">
        <f t="shared" ref="J134:J138" si="37">H134/$H$8</f>
        <v>5.8893927941546984E-4</v>
      </c>
      <c r="N134" s="77"/>
      <c r="O134" s="79"/>
      <c r="Q134" s="77"/>
      <c r="S134" s="77"/>
      <c r="T134" s="9"/>
      <c r="U134" s="9"/>
      <c r="V134" s="9"/>
      <c r="W134" s="38"/>
      <c r="X134" s="9"/>
      <c r="Y134" s="58"/>
      <c r="AA134" s="62"/>
      <c r="AB134" s="62"/>
      <c r="AC134" s="62"/>
      <c r="AE134" s="60"/>
    </row>
    <row r="135" spans="2:31" s="65" customFormat="1" ht="15.95" customHeight="1" x14ac:dyDescent="0.25">
      <c r="B135" s="205" t="s">
        <v>158</v>
      </c>
      <c r="D135" s="37">
        <f>'Dowa-CostDriverInput'!T126</f>
        <v>3400</v>
      </c>
      <c r="E135" s="9"/>
      <c r="F135" s="9">
        <f t="shared" si="35"/>
        <v>400</v>
      </c>
      <c r="G135" s="9"/>
      <c r="H135" s="38">
        <f t="shared" si="36"/>
        <v>8.5</v>
      </c>
      <c r="I135" s="9"/>
      <c r="J135" s="433">
        <f t="shared" si="37"/>
        <v>2.1415973796926177E-5</v>
      </c>
      <c r="N135" s="77"/>
      <c r="O135" s="79"/>
      <c r="Q135" s="77"/>
      <c r="S135" s="77"/>
      <c r="T135" s="9"/>
      <c r="U135" s="9"/>
      <c r="V135" s="9"/>
      <c r="W135" s="38"/>
      <c r="X135" s="9"/>
      <c r="Y135" s="58"/>
      <c r="AA135" s="62"/>
      <c r="AB135" s="62"/>
      <c r="AC135" s="62"/>
      <c r="AE135" s="60"/>
    </row>
    <row r="136" spans="2:31" s="65" customFormat="1" ht="15.95" customHeight="1" x14ac:dyDescent="0.25">
      <c r="B136" s="197" t="s">
        <v>89</v>
      </c>
      <c r="D136" s="37">
        <f>'Dowa-CostDriverInput'!T127</f>
        <v>1700</v>
      </c>
      <c r="E136" s="9"/>
      <c r="F136" s="9">
        <f t="shared" si="35"/>
        <v>400</v>
      </c>
      <c r="G136" s="9"/>
      <c r="H136" s="38">
        <f t="shared" si="36"/>
        <v>4.25</v>
      </c>
      <c r="I136" s="9"/>
      <c r="J136" s="433">
        <f t="shared" si="37"/>
        <v>1.0707986898463088E-5</v>
      </c>
      <c r="N136" s="77"/>
      <c r="O136" s="79"/>
      <c r="Q136" s="77"/>
      <c r="S136" s="77"/>
      <c r="T136" s="9"/>
      <c r="U136" s="9"/>
      <c r="V136" s="9"/>
      <c r="W136" s="38"/>
      <c r="X136" s="9"/>
      <c r="Y136" s="58"/>
      <c r="AA136" s="62"/>
      <c r="AB136" s="62"/>
      <c r="AC136" s="62"/>
      <c r="AE136" s="60"/>
    </row>
    <row r="137" spans="2:31" s="65" customFormat="1" ht="15.95" customHeight="1" x14ac:dyDescent="0.25">
      <c r="B137" s="197" t="s">
        <v>18</v>
      </c>
      <c r="D137" s="37">
        <f>'Dowa-CostDriverInput'!T128</f>
        <v>23200</v>
      </c>
      <c r="E137" s="9"/>
      <c r="F137" s="9">
        <f t="shared" si="35"/>
        <v>400</v>
      </c>
      <c r="G137" s="9"/>
      <c r="H137" s="38">
        <f t="shared" si="36"/>
        <v>58</v>
      </c>
      <c r="I137" s="9"/>
      <c r="J137" s="433">
        <f t="shared" si="37"/>
        <v>1.4613252708490804E-4</v>
      </c>
      <c r="N137" s="77"/>
      <c r="O137" s="79"/>
      <c r="Q137" s="77"/>
      <c r="S137" s="77"/>
      <c r="T137" s="9"/>
      <c r="U137" s="9"/>
      <c r="V137" s="9"/>
      <c r="W137" s="38"/>
      <c r="X137" s="9"/>
      <c r="Y137" s="58"/>
      <c r="AA137" s="62"/>
      <c r="AB137" s="62"/>
      <c r="AC137" s="62"/>
      <c r="AE137" s="60"/>
    </row>
    <row r="138" spans="2:31" s="65" customFormat="1" ht="15.95" customHeight="1" x14ac:dyDescent="0.25">
      <c r="B138" s="197" t="s">
        <v>19</v>
      </c>
      <c r="D138" s="37">
        <f>'Dowa-CostDriverInput'!T129</f>
        <v>42670</v>
      </c>
      <c r="E138" s="9"/>
      <c r="F138" s="9">
        <f t="shared" si="35"/>
        <v>400</v>
      </c>
      <c r="G138" s="9"/>
      <c r="H138" s="38">
        <f t="shared" si="36"/>
        <v>106.675</v>
      </c>
      <c r="I138" s="9"/>
      <c r="J138" s="433">
        <f t="shared" si="37"/>
        <v>2.6877047115142353E-4</v>
      </c>
      <c r="N138" s="77"/>
      <c r="O138" s="79"/>
      <c r="Q138" s="77"/>
      <c r="S138" s="77"/>
      <c r="T138" s="9"/>
      <c r="U138" s="9"/>
      <c r="V138" s="9"/>
      <c r="W138" s="38"/>
      <c r="X138" s="9"/>
      <c r="Y138" s="58"/>
      <c r="AA138" s="62"/>
      <c r="AB138" s="62"/>
      <c r="AC138" s="62"/>
      <c r="AE138" s="60"/>
    </row>
    <row r="139" spans="2:31" s="65" customFormat="1" ht="15.95" customHeight="1" thickBot="1" x14ac:dyDescent="0.3">
      <c r="B139" s="195" t="s">
        <v>154</v>
      </c>
      <c r="D139" s="394">
        <f>SUM(D134:D138)</f>
        <v>164470</v>
      </c>
      <c r="E139" s="9"/>
      <c r="F139" s="9"/>
      <c r="G139" s="9"/>
      <c r="H139" s="69">
        <f>SUM(H134:H138)</f>
        <v>411.17500000000001</v>
      </c>
      <c r="I139" s="9"/>
      <c r="J139" s="432">
        <f>SUM(J134:J138)</f>
        <v>1.0359662383471907E-3</v>
      </c>
      <c r="L139" s="23">
        <f>H139/$H$310</f>
        <v>1.1170548413654967E-3</v>
      </c>
      <c r="N139" s="77"/>
      <c r="O139" s="79"/>
      <c r="Q139" s="77"/>
      <c r="S139" s="77"/>
      <c r="T139" s="9"/>
      <c r="U139" s="9"/>
      <c r="V139" s="9"/>
      <c r="W139" s="38"/>
      <c r="X139" s="9"/>
      <c r="Y139" s="58"/>
      <c r="AA139" s="62"/>
      <c r="AB139" s="62"/>
      <c r="AC139" s="62"/>
      <c r="AE139" s="60"/>
    </row>
    <row r="140" spans="2:31" s="65" customFormat="1" ht="15.95" customHeight="1" x14ac:dyDescent="0.25">
      <c r="B140" s="196"/>
      <c r="D140" s="40"/>
      <c r="E140" s="9"/>
      <c r="F140" s="9"/>
      <c r="G140" s="9"/>
      <c r="H140" s="9"/>
      <c r="I140" s="9"/>
      <c r="J140" s="41"/>
      <c r="N140" s="77"/>
      <c r="O140" s="79"/>
      <c r="Q140" s="77"/>
      <c r="S140" s="77"/>
      <c r="T140" s="9"/>
      <c r="U140" s="9"/>
      <c r="V140" s="9"/>
      <c r="W140" s="38"/>
      <c r="X140" s="9"/>
      <c r="Y140" s="58"/>
      <c r="AA140" s="62"/>
      <c r="AB140" s="62"/>
      <c r="AC140" s="62"/>
      <c r="AE140" s="60"/>
    </row>
    <row r="141" spans="2:31" s="65" customFormat="1" ht="15.95" customHeight="1" x14ac:dyDescent="0.25">
      <c r="B141" s="474" t="s">
        <v>222</v>
      </c>
      <c r="C141" s="11"/>
      <c r="D141" s="42"/>
      <c r="E141" s="12"/>
      <c r="F141" s="12"/>
      <c r="G141" s="12"/>
      <c r="H141" s="12"/>
      <c r="I141" s="12"/>
      <c r="J141" s="43"/>
      <c r="K141" s="11"/>
      <c r="L141" s="11"/>
      <c r="M141" s="11"/>
      <c r="N141" s="79"/>
      <c r="O141" s="79"/>
      <c r="P141" s="11"/>
      <c r="Q141" s="79"/>
      <c r="R141" s="11"/>
      <c r="S141" s="79"/>
      <c r="T141" s="12"/>
      <c r="U141" s="12"/>
      <c r="V141" s="12"/>
      <c r="W141" s="47"/>
      <c r="X141" s="12"/>
      <c r="Y141" s="59"/>
      <c r="Z141" s="11"/>
      <c r="AA141" s="63"/>
      <c r="AB141" s="63"/>
      <c r="AC141" s="63"/>
      <c r="AD141" s="11"/>
      <c r="AE141" s="61"/>
    </row>
    <row r="142" spans="2:31" s="65" customFormat="1" ht="15.95" customHeight="1" x14ac:dyDescent="0.25">
      <c r="B142" s="197" t="s">
        <v>164</v>
      </c>
      <c r="D142" s="37">
        <f>'Dowa-CostDriverInput'!T133</f>
        <v>0</v>
      </c>
      <c r="E142" s="9"/>
      <c r="F142" s="9">
        <f t="shared" ref="F142:F148" si="38">H$5</f>
        <v>400</v>
      </c>
      <c r="G142" s="9"/>
      <c r="H142" s="38">
        <f t="shared" ref="H142:H148" si="39">D142/F142</f>
        <v>0</v>
      </c>
      <c r="I142" s="9"/>
      <c r="J142" s="433">
        <f t="shared" ref="J142:J148" si="40">H142/$H$8</f>
        <v>0</v>
      </c>
      <c r="N142" s="77"/>
      <c r="O142" s="79"/>
      <c r="Q142" s="77"/>
      <c r="S142" s="77"/>
      <c r="T142" s="9"/>
      <c r="U142" s="9"/>
      <c r="V142" s="9"/>
      <c r="W142" s="38"/>
      <c r="X142" s="9"/>
      <c r="Y142" s="58"/>
      <c r="AA142" s="62"/>
      <c r="AB142" s="62"/>
      <c r="AC142" s="62"/>
      <c r="AE142" s="60"/>
    </row>
    <row r="143" spans="2:31" s="65" customFormat="1" ht="15.95" customHeight="1" x14ac:dyDescent="0.25">
      <c r="B143" s="197" t="s">
        <v>169</v>
      </c>
      <c r="D143" s="37">
        <f>'Dowa-CostDriverInput'!T134</f>
        <v>0</v>
      </c>
      <c r="E143" s="9"/>
      <c r="F143" s="9">
        <f t="shared" si="38"/>
        <v>400</v>
      </c>
      <c r="G143" s="9"/>
      <c r="H143" s="38">
        <f t="shared" si="39"/>
        <v>0</v>
      </c>
      <c r="I143" s="9"/>
      <c r="J143" s="433">
        <f t="shared" si="40"/>
        <v>0</v>
      </c>
      <c r="N143" s="77"/>
      <c r="O143" s="79"/>
      <c r="Q143" s="77"/>
      <c r="S143" s="77"/>
      <c r="T143" s="9"/>
      <c r="U143" s="9"/>
      <c r="V143" s="9"/>
      <c r="W143" s="38"/>
      <c r="X143" s="9"/>
      <c r="Y143" s="58"/>
      <c r="AA143" s="62"/>
      <c r="AB143" s="62"/>
      <c r="AC143" s="62"/>
      <c r="AE143" s="60"/>
    </row>
    <row r="144" spans="2:31" s="65" customFormat="1" ht="15.95" customHeight="1" x14ac:dyDescent="0.25">
      <c r="B144" s="197" t="s">
        <v>165</v>
      </c>
      <c r="D144" s="37">
        <f>'Dowa-CostDriverInput'!T135</f>
        <v>76500</v>
      </c>
      <c r="E144" s="9"/>
      <c r="F144" s="9">
        <f t="shared" si="38"/>
        <v>400</v>
      </c>
      <c r="G144" s="9"/>
      <c r="H144" s="38">
        <f t="shared" si="39"/>
        <v>191.25</v>
      </c>
      <c r="I144" s="9"/>
      <c r="J144" s="433">
        <f t="shared" si="40"/>
        <v>4.8185941043083901E-4</v>
      </c>
      <c r="N144" s="77"/>
      <c r="O144" s="79"/>
      <c r="Q144" s="77"/>
      <c r="S144" s="77"/>
      <c r="T144" s="9"/>
      <c r="U144" s="9"/>
      <c r="V144" s="9"/>
      <c r="W144" s="38"/>
      <c r="X144" s="9"/>
      <c r="Y144" s="58"/>
      <c r="AA144" s="62"/>
      <c r="AB144" s="62"/>
      <c r="AC144" s="62"/>
      <c r="AE144" s="60"/>
    </row>
    <row r="145" spans="2:31" s="65" customFormat="1" ht="15.95" customHeight="1" x14ac:dyDescent="0.25">
      <c r="B145" s="205" t="s">
        <v>158</v>
      </c>
      <c r="D145" s="37">
        <f>'Dowa-CostDriverInput'!T136</f>
        <v>30600</v>
      </c>
      <c r="E145" s="9"/>
      <c r="F145" s="9">
        <f t="shared" si="38"/>
        <v>400</v>
      </c>
      <c r="G145" s="9"/>
      <c r="H145" s="38">
        <f t="shared" si="39"/>
        <v>76.5</v>
      </c>
      <c r="I145" s="9"/>
      <c r="J145" s="433">
        <f t="shared" si="40"/>
        <v>1.9274376417233559E-4</v>
      </c>
      <c r="N145" s="77"/>
      <c r="O145" s="79"/>
      <c r="Q145" s="77"/>
      <c r="S145" s="77"/>
      <c r="T145" s="9"/>
      <c r="U145" s="9"/>
      <c r="V145" s="9"/>
      <c r="W145" s="38"/>
      <c r="X145" s="9"/>
      <c r="Y145" s="58"/>
      <c r="AA145" s="62"/>
      <c r="AB145" s="62"/>
      <c r="AC145" s="62"/>
      <c r="AE145" s="60"/>
    </row>
    <row r="146" spans="2:31" s="65" customFormat="1" ht="15.95" customHeight="1" x14ac:dyDescent="0.25">
      <c r="B146" s="197" t="s">
        <v>89</v>
      </c>
      <c r="D146" s="37">
        <f>'Dowa-CostDriverInput'!T137</f>
        <v>15300</v>
      </c>
      <c r="E146" s="9"/>
      <c r="F146" s="9">
        <f t="shared" si="38"/>
        <v>400</v>
      </c>
      <c r="G146" s="9"/>
      <c r="H146" s="38">
        <f t="shared" si="39"/>
        <v>38.25</v>
      </c>
      <c r="I146" s="9"/>
      <c r="J146" s="433">
        <f t="shared" si="40"/>
        <v>9.6371882086167796E-5</v>
      </c>
      <c r="N146" s="77"/>
      <c r="O146" s="79"/>
      <c r="Q146" s="77"/>
      <c r="S146" s="77"/>
      <c r="T146" s="9"/>
      <c r="U146" s="9"/>
      <c r="V146" s="9"/>
      <c r="W146" s="38"/>
      <c r="X146" s="9"/>
      <c r="Y146" s="58"/>
      <c r="AA146" s="62"/>
      <c r="AB146" s="62"/>
      <c r="AC146" s="62"/>
      <c r="AE146" s="60"/>
    </row>
    <row r="147" spans="2:31" s="65" customFormat="1" ht="15.95" customHeight="1" x14ac:dyDescent="0.25">
      <c r="B147" s="197" t="s">
        <v>18</v>
      </c>
      <c r="D147" s="37">
        <f>'Dowa-CostDriverInput'!T138</f>
        <v>172800</v>
      </c>
      <c r="E147" s="9"/>
      <c r="F147" s="9">
        <f t="shared" si="38"/>
        <v>400</v>
      </c>
      <c r="G147" s="9"/>
      <c r="H147" s="38">
        <f t="shared" si="39"/>
        <v>432</v>
      </c>
      <c r="I147" s="9"/>
      <c r="J147" s="433">
        <f t="shared" si="40"/>
        <v>1.0884353741496598E-3</v>
      </c>
      <c r="N147" s="77"/>
      <c r="O147" s="79"/>
      <c r="Q147" s="77"/>
      <c r="S147" s="77"/>
      <c r="T147" s="9"/>
      <c r="U147" s="9"/>
      <c r="V147" s="9"/>
      <c r="W147" s="38"/>
      <c r="X147" s="9"/>
      <c r="Y147" s="58"/>
      <c r="AA147" s="62"/>
      <c r="AB147" s="62"/>
      <c r="AC147" s="62"/>
      <c r="AE147" s="60"/>
    </row>
    <row r="148" spans="2:31" s="65" customFormat="1" ht="15.95" customHeight="1" x14ac:dyDescent="0.25">
      <c r="B148" s="197" t="s">
        <v>19</v>
      </c>
      <c r="D148" s="37">
        <f>'Dowa-CostDriverInput'!T139</f>
        <v>230418</v>
      </c>
      <c r="E148" s="9"/>
      <c r="F148" s="9">
        <f t="shared" si="38"/>
        <v>400</v>
      </c>
      <c r="G148" s="9"/>
      <c r="H148" s="38">
        <f t="shared" si="39"/>
        <v>576.04499999999996</v>
      </c>
      <c r="I148" s="9"/>
      <c r="J148" s="433">
        <f t="shared" si="40"/>
        <v>1.451360544217687E-3</v>
      </c>
      <c r="N148" s="77"/>
      <c r="O148" s="79"/>
      <c r="Q148" s="77"/>
      <c r="S148" s="77"/>
      <c r="T148" s="9"/>
      <c r="U148" s="9"/>
      <c r="V148" s="9"/>
      <c r="W148" s="38"/>
      <c r="X148" s="9"/>
      <c r="Y148" s="58"/>
      <c r="AA148" s="62"/>
      <c r="AB148" s="62"/>
      <c r="AC148" s="62"/>
      <c r="AE148" s="60"/>
    </row>
    <row r="149" spans="2:31" s="65" customFormat="1" ht="15.95" customHeight="1" thickBot="1" x14ac:dyDescent="0.3">
      <c r="B149" s="195" t="s">
        <v>154</v>
      </c>
      <c r="D149" s="394">
        <f>SUM(D142:D148)</f>
        <v>525618</v>
      </c>
      <c r="E149" s="9"/>
      <c r="F149" s="9"/>
      <c r="G149" s="9"/>
      <c r="H149" s="69">
        <f>SUM(H142:H148)</f>
        <v>1314.0450000000001</v>
      </c>
      <c r="I149" s="9"/>
      <c r="J149" s="432">
        <f>SUM(J142:J148)</f>
        <v>3.3107709750566892E-3</v>
      </c>
      <c r="L149" s="23">
        <f>H149/$H$310</f>
        <v>3.5699162863066188E-3</v>
      </c>
      <c r="N149" s="77"/>
      <c r="O149" s="79"/>
      <c r="Q149" s="77"/>
      <c r="S149" s="77"/>
      <c r="T149" s="9"/>
      <c r="U149" s="9"/>
      <c r="V149" s="9"/>
      <c r="W149" s="38"/>
      <c r="X149" s="9"/>
      <c r="Y149" s="58"/>
      <c r="AA149" s="62"/>
      <c r="AB149" s="62"/>
      <c r="AC149" s="62"/>
      <c r="AE149" s="60"/>
    </row>
    <row r="150" spans="2:31" s="65" customFormat="1" ht="15.95" customHeight="1" x14ac:dyDescent="0.25">
      <c r="B150" s="196"/>
      <c r="D150" s="40"/>
      <c r="E150" s="9"/>
      <c r="F150" s="9"/>
      <c r="G150" s="9"/>
      <c r="H150" s="9"/>
      <c r="I150" s="9"/>
      <c r="J150" s="41"/>
      <c r="N150" s="77"/>
      <c r="O150" s="79"/>
      <c r="Q150" s="77"/>
      <c r="S150" s="77"/>
      <c r="T150" s="9"/>
      <c r="U150" s="9"/>
      <c r="V150" s="9"/>
      <c r="W150" s="38"/>
      <c r="X150" s="9"/>
      <c r="Y150" s="58"/>
      <c r="AA150" s="62"/>
      <c r="AB150" s="62"/>
      <c r="AC150" s="62"/>
      <c r="AE150" s="60"/>
    </row>
    <row r="151" spans="2:31" s="65" customFormat="1" ht="15.95" customHeight="1" x14ac:dyDescent="0.25">
      <c r="B151" s="474" t="s">
        <v>223</v>
      </c>
      <c r="C151" s="11"/>
      <c r="D151" s="42"/>
      <c r="E151" s="12"/>
      <c r="F151" s="12"/>
      <c r="G151" s="12"/>
      <c r="H151" s="12"/>
      <c r="I151" s="12"/>
      <c r="J151" s="43"/>
      <c r="K151" s="11"/>
      <c r="L151" s="11"/>
      <c r="M151" s="11"/>
      <c r="N151" s="79"/>
      <c r="O151" s="79"/>
      <c r="P151" s="11"/>
      <c r="Q151" s="79"/>
      <c r="R151" s="11"/>
      <c r="S151" s="79"/>
      <c r="T151" s="12"/>
      <c r="U151" s="12"/>
      <c r="V151" s="12"/>
      <c r="W151" s="47"/>
      <c r="X151" s="12"/>
      <c r="Y151" s="59"/>
      <c r="Z151" s="11"/>
      <c r="AA151" s="63"/>
      <c r="AB151" s="63"/>
      <c r="AC151" s="63"/>
      <c r="AD151" s="11"/>
      <c r="AE151" s="61"/>
    </row>
    <row r="152" spans="2:31" s="65" customFormat="1" ht="15.95" customHeight="1" x14ac:dyDescent="0.25">
      <c r="B152" s="197" t="s">
        <v>167</v>
      </c>
      <c r="D152" s="37">
        <f>'Dowa-CostDriverInput'!T143</f>
        <v>749700</v>
      </c>
      <c r="E152" s="9"/>
      <c r="F152" s="9">
        <f t="shared" ref="F152:F157" si="41">H$5</f>
        <v>400</v>
      </c>
      <c r="G152" s="9"/>
      <c r="H152" s="38">
        <f t="shared" ref="H152:H157" si="42">D152/F152</f>
        <v>1874.25</v>
      </c>
      <c r="I152" s="9"/>
      <c r="J152" s="433">
        <f t="shared" ref="J152:J157" si="43">H152/$H$8</f>
        <v>4.7222222222222223E-3</v>
      </c>
      <c r="N152" s="77"/>
      <c r="O152" s="79"/>
      <c r="Q152" s="77"/>
      <c r="S152" s="77"/>
      <c r="T152" s="9"/>
      <c r="U152" s="9"/>
      <c r="V152" s="9"/>
      <c r="W152" s="38"/>
      <c r="X152" s="9"/>
      <c r="Y152" s="58"/>
      <c r="AA152" s="62"/>
      <c r="AB152" s="62"/>
      <c r="AC152" s="62"/>
      <c r="AE152" s="60"/>
    </row>
    <row r="153" spans="2:31" s="65" customFormat="1" ht="15.95" customHeight="1" x14ac:dyDescent="0.25">
      <c r="B153" s="197" t="s">
        <v>165</v>
      </c>
      <c r="D153" s="37">
        <f>'Dowa-CostDriverInput'!T144</f>
        <v>68000</v>
      </c>
      <c r="E153" s="9"/>
      <c r="F153" s="9">
        <f t="shared" si="41"/>
        <v>400</v>
      </c>
      <c r="G153" s="9"/>
      <c r="H153" s="38">
        <f t="shared" si="42"/>
        <v>170</v>
      </c>
      <c r="I153" s="9"/>
      <c r="J153" s="433">
        <f t="shared" si="43"/>
        <v>4.2831947593852354E-4</v>
      </c>
      <c r="N153" s="77"/>
      <c r="O153" s="79"/>
      <c r="Q153" s="77"/>
      <c r="S153" s="77"/>
      <c r="T153" s="9"/>
      <c r="U153" s="9"/>
      <c r="V153" s="9"/>
      <c r="W153" s="38"/>
      <c r="X153" s="9"/>
      <c r="Y153" s="58"/>
      <c r="AA153" s="62"/>
      <c r="AB153" s="62"/>
      <c r="AC153" s="62"/>
      <c r="AE153" s="60"/>
    </row>
    <row r="154" spans="2:31" s="65" customFormat="1" ht="15.95" customHeight="1" x14ac:dyDescent="0.25">
      <c r="B154" s="205" t="s">
        <v>158</v>
      </c>
      <c r="D154" s="37">
        <f>'Dowa-CostDriverInput'!T145</f>
        <v>27200</v>
      </c>
      <c r="E154" s="9"/>
      <c r="F154" s="9">
        <f t="shared" si="41"/>
        <v>400</v>
      </c>
      <c r="G154" s="9"/>
      <c r="H154" s="38">
        <f t="shared" si="42"/>
        <v>68</v>
      </c>
      <c r="I154" s="9"/>
      <c r="J154" s="433">
        <f t="shared" si="43"/>
        <v>1.7132779037540942E-4</v>
      </c>
      <c r="N154" s="77"/>
      <c r="O154" s="79"/>
      <c r="Q154" s="77"/>
      <c r="S154" s="77"/>
      <c r="T154" s="9"/>
      <c r="U154" s="9"/>
      <c r="V154" s="9"/>
      <c r="W154" s="38"/>
      <c r="X154" s="9"/>
      <c r="Y154" s="58"/>
      <c r="AA154" s="62"/>
      <c r="AB154" s="62"/>
      <c r="AC154" s="62"/>
      <c r="AE154" s="60"/>
    </row>
    <row r="155" spans="2:31" s="65" customFormat="1" ht="15.95" customHeight="1" x14ac:dyDescent="0.25">
      <c r="B155" s="197" t="s">
        <v>89</v>
      </c>
      <c r="D155" s="37">
        <f>'Dowa-CostDriverInput'!T146</f>
        <v>13600</v>
      </c>
      <c r="E155" s="9"/>
      <c r="F155" s="9">
        <f t="shared" si="41"/>
        <v>400</v>
      </c>
      <c r="G155" s="9"/>
      <c r="H155" s="38">
        <f t="shared" si="42"/>
        <v>34</v>
      </c>
      <c r="I155" s="9"/>
      <c r="J155" s="433">
        <f t="shared" si="43"/>
        <v>8.5663895187704708E-5</v>
      </c>
      <c r="N155" s="77"/>
      <c r="O155" s="79"/>
      <c r="Q155" s="77"/>
      <c r="S155" s="77"/>
      <c r="T155" s="9"/>
      <c r="U155" s="9"/>
      <c r="V155" s="9"/>
      <c r="W155" s="38"/>
      <c r="X155" s="9"/>
      <c r="Y155" s="58"/>
      <c r="AA155" s="62"/>
      <c r="AB155" s="62"/>
      <c r="AC155" s="62"/>
      <c r="AE155" s="60"/>
    </row>
    <row r="156" spans="2:31" s="65" customFormat="1" ht="15.95" customHeight="1" x14ac:dyDescent="0.25">
      <c r="B156" s="197" t="s">
        <v>18</v>
      </c>
      <c r="D156" s="37">
        <f>'Dowa-CostDriverInput'!T147</f>
        <v>202000</v>
      </c>
      <c r="E156" s="9"/>
      <c r="F156" s="9">
        <f t="shared" si="41"/>
        <v>400</v>
      </c>
      <c r="G156" s="9"/>
      <c r="H156" s="38">
        <f t="shared" si="42"/>
        <v>505</v>
      </c>
      <c r="I156" s="9"/>
      <c r="J156" s="433">
        <f t="shared" si="43"/>
        <v>1.2723607961703199E-3</v>
      </c>
      <c r="N156" s="77"/>
      <c r="O156" s="79"/>
      <c r="Q156" s="77"/>
      <c r="S156" s="77"/>
      <c r="T156" s="9"/>
      <c r="U156" s="9"/>
      <c r="V156" s="9"/>
      <c r="W156" s="38"/>
      <c r="X156" s="9"/>
      <c r="Y156" s="58"/>
      <c r="AA156" s="62"/>
      <c r="AB156" s="62"/>
      <c r="AC156" s="62"/>
      <c r="AE156" s="60"/>
    </row>
    <row r="157" spans="2:31" s="65" customFormat="1" ht="15.95" customHeight="1" x14ac:dyDescent="0.25">
      <c r="B157" s="197" t="s">
        <v>19</v>
      </c>
      <c r="D157" s="37">
        <f>'Dowa-CostDriverInput'!T148</f>
        <v>341360</v>
      </c>
      <c r="E157" s="9"/>
      <c r="F157" s="9">
        <f t="shared" si="41"/>
        <v>400</v>
      </c>
      <c r="G157" s="9"/>
      <c r="H157" s="38">
        <f t="shared" si="42"/>
        <v>853.4</v>
      </c>
      <c r="I157" s="9"/>
      <c r="J157" s="433">
        <f t="shared" si="43"/>
        <v>2.1501637692113882E-3</v>
      </c>
      <c r="N157" s="77"/>
      <c r="O157" s="79"/>
      <c r="Q157" s="77"/>
      <c r="S157" s="77"/>
      <c r="T157" s="9"/>
      <c r="U157" s="9"/>
      <c r="V157" s="9"/>
      <c r="W157" s="38"/>
      <c r="X157" s="9"/>
      <c r="Y157" s="58"/>
      <c r="AA157" s="62"/>
      <c r="AB157" s="62"/>
      <c r="AC157" s="62"/>
      <c r="AE157" s="60"/>
    </row>
    <row r="158" spans="2:31" s="65" customFormat="1" ht="15.95" customHeight="1" thickBot="1" x14ac:dyDescent="0.3">
      <c r="B158" s="195" t="s">
        <v>154</v>
      </c>
      <c r="D158" s="394">
        <f>SUM(D152:D157)</f>
        <v>1401860</v>
      </c>
      <c r="E158" s="9"/>
      <c r="F158" s="9"/>
      <c r="G158" s="9"/>
      <c r="H158" s="69">
        <f>SUM(H152:H157)</f>
        <v>3504.65</v>
      </c>
      <c r="I158" s="9"/>
      <c r="J158" s="432">
        <f>SUM(J152:J157)</f>
        <v>8.830057949105569E-3</v>
      </c>
      <c r="L158" s="23">
        <f>H158/$H$310</f>
        <v>9.5212166347457602E-3</v>
      </c>
      <c r="N158" s="77"/>
      <c r="O158" s="79"/>
      <c r="Q158" s="77"/>
      <c r="S158" s="77"/>
      <c r="T158" s="9"/>
      <c r="U158" s="9"/>
      <c r="V158" s="9"/>
      <c r="W158" s="38"/>
      <c r="X158" s="9"/>
      <c r="Y158" s="58"/>
      <c r="AA158" s="62"/>
      <c r="AB158" s="62"/>
      <c r="AC158" s="62"/>
      <c r="AE158" s="60"/>
    </row>
    <row r="159" spans="2:31" s="65" customFormat="1" ht="15.95" customHeight="1" thickBot="1" x14ac:dyDescent="0.3">
      <c r="B159" s="196"/>
      <c r="D159" s="40"/>
      <c r="E159" s="9"/>
      <c r="F159" s="9"/>
      <c r="G159" s="9"/>
      <c r="H159" s="475"/>
      <c r="I159" s="9"/>
      <c r="J159" s="41"/>
      <c r="N159" s="77"/>
      <c r="O159" s="79"/>
      <c r="Q159" s="77"/>
      <c r="S159" s="77"/>
      <c r="T159" s="9"/>
      <c r="U159" s="9"/>
      <c r="V159" s="9"/>
      <c r="W159" s="38"/>
      <c r="X159" s="9"/>
      <c r="Y159" s="58"/>
      <c r="AA159" s="62"/>
      <c r="AB159" s="62"/>
      <c r="AC159" s="62"/>
      <c r="AE159" s="60"/>
    </row>
    <row r="160" spans="2:31" s="65" customFormat="1" ht="15.95" customHeight="1" thickBot="1" x14ac:dyDescent="0.3">
      <c r="B160" s="195" t="s">
        <v>85</v>
      </c>
      <c r="D160" s="394">
        <f>D158+D149+D139</f>
        <v>2091948</v>
      </c>
      <c r="E160" s="9"/>
      <c r="F160" s="9"/>
      <c r="G160" s="9"/>
      <c r="H160" s="436">
        <f>H158+H149+H139</f>
        <v>5229.87</v>
      </c>
      <c r="I160" s="9"/>
      <c r="J160" s="432">
        <f>J158+J149+J139</f>
        <v>1.3176795162509448E-2</v>
      </c>
      <c r="L160" s="23">
        <f>H160/$H$310</f>
        <v>1.4208187762417874E-2</v>
      </c>
      <c r="N160" s="77"/>
      <c r="O160" s="79"/>
      <c r="Q160" s="77"/>
      <c r="S160" s="77"/>
      <c r="T160" s="9"/>
      <c r="U160" s="9"/>
      <c r="V160" s="9"/>
      <c r="W160" s="38"/>
      <c r="X160" s="9"/>
      <c r="Y160" s="58"/>
      <c r="AA160" s="62"/>
      <c r="AB160" s="62"/>
      <c r="AC160" s="62"/>
      <c r="AE160" s="60"/>
    </row>
    <row r="161" spans="2:31" s="65" customFormat="1" ht="15.95" customHeight="1" x14ac:dyDescent="0.25">
      <c r="B161" s="19"/>
      <c r="D161" s="40"/>
      <c r="E161" s="9"/>
      <c r="F161" s="9"/>
      <c r="G161" s="9"/>
      <c r="H161" s="9"/>
      <c r="I161" s="9"/>
      <c r="J161" s="41"/>
      <c r="N161" s="77"/>
      <c r="O161" s="79"/>
      <c r="Q161" s="77"/>
      <c r="S161" s="77"/>
      <c r="T161" s="9"/>
      <c r="U161" s="9"/>
      <c r="V161" s="9"/>
      <c r="W161" s="38"/>
      <c r="X161" s="9"/>
      <c r="Y161" s="58"/>
      <c r="AA161" s="62"/>
      <c r="AB161" s="62"/>
      <c r="AC161" s="62"/>
      <c r="AE161" s="60"/>
    </row>
    <row r="162" spans="2:31" s="65" customFormat="1" ht="15.95" customHeight="1" x14ac:dyDescent="0.25">
      <c r="B162" s="241" t="s">
        <v>152</v>
      </c>
      <c r="C162" s="390"/>
      <c r="D162" s="404"/>
      <c r="E162" s="391"/>
      <c r="F162" s="391"/>
      <c r="G162" s="391"/>
      <c r="H162" s="391"/>
      <c r="I162" s="391"/>
      <c r="J162" s="405"/>
      <c r="K162" s="390"/>
      <c r="L162" s="390"/>
      <c r="M162" s="390"/>
      <c r="N162" s="406"/>
      <c r="O162" s="406"/>
      <c r="P162" s="390"/>
      <c r="Q162" s="406"/>
      <c r="R162" s="390"/>
      <c r="S162" s="406"/>
      <c r="T162" s="391"/>
      <c r="U162" s="391"/>
      <c r="V162" s="391"/>
      <c r="W162" s="392"/>
      <c r="X162" s="391"/>
      <c r="Y162" s="407"/>
      <c r="Z162" s="390"/>
      <c r="AA162" s="408"/>
      <c r="AB162" s="408"/>
      <c r="AC162" s="408"/>
      <c r="AD162" s="390"/>
      <c r="AE162" s="409"/>
    </row>
    <row r="163" spans="2:31" s="65" customFormat="1" ht="15.95" customHeight="1" x14ac:dyDescent="0.25">
      <c r="B163" s="19"/>
      <c r="D163" s="40"/>
      <c r="E163" s="9"/>
      <c r="F163" s="9"/>
      <c r="G163" s="9"/>
      <c r="H163" s="9"/>
      <c r="I163" s="9"/>
      <c r="J163" s="41"/>
      <c r="N163" s="77"/>
      <c r="O163" s="79"/>
      <c r="Q163" s="77"/>
      <c r="S163" s="77"/>
      <c r="T163" s="9"/>
      <c r="U163" s="9"/>
      <c r="V163" s="9"/>
      <c r="W163" s="38"/>
      <c r="X163" s="9"/>
      <c r="Y163" s="58"/>
      <c r="AA163" s="62"/>
      <c r="AB163" s="62"/>
      <c r="AC163" s="62"/>
      <c r="AE163" s="60"/>
    </row>
    <row r="164" spans="2:31" s="65" customFormat="1" ht="15.95" customHeight="1" x14ac:dyDescent="0.25">
      <c r="B164" s="206" t="s">
        <v>87</v>
      </c>
      <c r="D164" s="40"/>
      <c r="E164" s="9"/>
      <c r="F164" s="9"/>
      <c r="G164" s="9"/>
      <c r="H164" s="9"/>
      <c r="I164" s="9"/>
      <c r="J164" s="41"/>
      <c r="N164" s="77"/>
      <c r="O164" s="79"/>
      <c r="Q164" s="77"/>
      <c r="S164" s="77"/>
      <c r="T164" s="9"/>
      <c r="U164" s="9"/>
      <c r="V164" s="9"/>
      <c r="W164" s="38"/>
      <c r="X164" s="9"/>
      <c r="Y164" s="58"/>
      <c r="AA164" s="62"/>
      <c r="AB164" s="62"/>
      <c r="AC164" s="62"/>
      <c r="AE164" s="60"/>
    </row>
    <row r="165" spans="2:31" s="65" customFormat="1" ht="15.95" customHeight="1" x14ac:dyDescent="0.25">
      <c r="B165" s="197" t="s">
        <v>193</v>
      </c>
      <c r="D165" s="37">
        <f>'Dowa-CostDriverInput'!T156</f>
        <v>749700</v>
      </c>
      <c r="E165" s="9"/>
      <c r="F165" s="9">
        <f t="shared" ref="F165:F168" si="44">H$5</f>
        <v>400</v>
      </c>
      <c r="G165" s="9"/>
      <c r="H165" s="38">
        <f t="shared" ref="H165:H168" si="45">D165/F165</f>
        <v>1874.25</v>
      </c>
      <c r="I165" s="9"/>
      <c r="J165" s="433">
        <f t="shared" ref="J165:J168" si="46">H165/$H$8</f>
        <v>4.7222222222222223E-3</v>
      </c>
      <c r="N165" s="77"/>
      <c r="O165" s="79"/>
      <c r="Q165" s="77"/>
      <c r="S165" s="77"/>
      <c r="T165" s="9"/>
      <c r="U165" s="9"/>
      <c r="V165" s="9"/>
      <c r="W165" s="38"/>
      <c r="X165" s="9"/>
      <c r="Y165" s="58"/>
      <c r="AA165" s="62"/>
      <c r="AB165" s="62"/>
      <c r="AC165" s="62"/>
      <c r="AE165" s="60"/>
    </row>
    <row r="166" spans="2:31" s="65" customFormat="1" ht="15.95" customHeight="1" x14ac:dyDescent="0.25">
      <c r="B166" s="197" t="s">
        <v>125</v>
      </c>
      <c r="D166" s="37">
        <f>'Dowa-CostDriverInput'!T157</f>
        <v>957000</v>
      </c>
      <c r="E166" s="9"/>
      <c r="F166" s="9">
        <f t="shared" si="44"/>
        <v>400</v>
      </c>
      <c r="G166" s="9"/>
      <c r="H166" s="38">
        <f t="shared" si="45"/>
        <v>2392.5</v>
      </c>
      <c r="I166" s="9"/>
      <c r="J166" s="433">
        <f t="shared" si="46"/>
        <v>6.0279667422524566E-3</v>
      </c>
      <c r="N166" s="77"/>
      <c r="O166" s="79"/>
      <c r="Q166" s="77"/>
      <c r="S166" s="77"/>
      <c r="T166" s="9"/>
      <c r="U166" s="9"/>
      <c r="V166" s="9"/>
      <c r="W166" s="38"/>
      <c r="X166" s="9"/>
      <c r="Y166" s="58"/>
      <c r="AA166" s="62"/>
      <c r="AB166" s="62"/>
      <c r="AC166" s="62"/>
      <c r="AE166" s="60"/>
    </row>
    <row r="167" spans="2:31" s="65" customFormat="1" ht="15.95" customHeight="1" x14ac:dyDescent="0.25">
      <c r="B167" s="197" t="s">
        <v>89</v>
      </c>
      <c r="D167" s="37">
        <f>'Dowa-CostDriverInput'!T158</f>
        <v>229500</v>
      </c>
      <c r="E167" s="9"/>
      <c r="F167" s="9">
        <f t="shared" si="44"/>
        <v>400</v>
      </c>
      <c r="G167" s="9"/>
      <c r="H167" s="38">
        <f t="shared" si="45"/>
        <v>573.75</v>
      </c>
      <c r="I167" s="9"/>
      <c r="J167" s="433">
        <f t="shared" si="46"/>
        <v>1.4455782312925169E-3</v>
      </c>
      <c r="N167" s="77"/>
      <c r="O167" s="79"/>
      <c r="Q167" s="77"/>
      <c r="S167" s="77"/>
      <c r="T167" s="9"/>
      <c r="U167" s="9"/>
      <c r="V167" s="9"/>
      <c r="W167" s="38"/>
      <c r="X167" s="9"/>
      <c r="Y167" s="58"/>
      <c r="AA167" s="62"/>
      <c r="AB167" s="62"/>
      <c r="AC167" s="62"/>
      <c r="AE167" s="60"/>
    </row>
    <row r="168" spans="2:31" s="65" customFormat="1" ht="15.95" customHeight="1" x14ac:dyDescent="0.25">
      <c r="B168" s="197" t="s">
        <v>19</v>
      </c>
      <c r="D168" s="37">
        <f>'Dowa-CostDriverInput'!T159</f>
        <v>4606200</v>
      </c>
      <c r="E168" s="9"/>
      <c r="F168" s="9">
        <f t="shared" si="44"/>
        <v>400</v>
      </c>
      <c r="G168" s="9"/>
      <c r="H168" s="38">
        <f t="shared" si="45"/>
        <v>11515.5</v>
      </c>
      <c r="I168" s="9"/>
      <c r="J168" s="433">
        <f t="shared" si="46"/>
        <v>2.9013605442176869E-2</v>
      </c>
      <c r="N168" s="77"/>
      <c r="O168" s="79"/>
      <c r="Q168" s="77"/>
      <c r="S168" s="77"/>
      <c r="T168" s="9"/>
      <c r="U168" s="9"/>
      <c r="V168" s="9"/>
      <c r="W168" s="38"/>
      <c r="X168" s="9"/>
      <c r="Y168" s="58"/>
      <c r="AA168" s="62"/>
      <c r="AB168" s="62"/>
      <c r="AC168" s="62"/>
      <c r="AE168" s="60"/>
    </row>
    <row r="169" spans="2:31" s="65" customFormat="1" ht="15.95" customHeight="1" thickBot="1" x14ac:dyDescent="0.3">
      <c r="B169" s="210" t="s">
        <v>91</v>
      </c>
      <c r="D169" s="394">
        <f>SUM(D165:D168)</f>
        <v>6542400</v>
      </c>
      <c r="E169" s="9"/>
      <c r="F169" s="9"/>
      <c r="G169" s="9"/>
      <c r="H169" s="69">
        <f>SUM(H165:H168)</f>
        <v>16356</v>
      </c>
      <c r="I169" s="9"/>
      <c r="J169" s="432">
        <f>SUM(J165:J168)</f>
        <v>4.1209372637944067E-2</v>
      </c>
      <c r="L169" s="23">
        <f>H169/$H$310</f>
        <v>4.443497047576838E-2</v>
      </c>
      <c r="N169" s="77"/>
      <c r="O169" s="79"/>
      <c r="Q169" s="77"/>
      <c r="S169" s="77"/>
      <c r="T169" s="9"/>
      <c r="U169" s="9"/>
      <c r="V169" s="9"/>
      <c r="W169" s="38"/>
      <c r="X169" s="9"/>
      <c r="Y169" s="58"/>
      <c r="AA169" s="62"/>
      <c r="AB169" s="62"/>
      <c r="AC169" s="62"/>
      <c r="AE169" s="60"/>
    </row>
    <row r="170" spans="2:31" s="65" customFormat="1" ht="15.95" customHeight="1" x14ac:dyDescent="0.25">
      <c r="B170" s="197"/>
      <c r="D170" s="40"/>
      <c r="E170" s="9"/>
      <c r="F170" s="9"/>
      <c r="G170" s="9"/>
      <c r="H170" s="9"/>
      <c r="I170" s="9"/>
      <c r="J170" s="41"/>
      <c r="N170" s="77"/>
      <c r="O170" s="79"/>
      <c r="Q170" s="77"/>
      <c r="S170" s="77"/>
      <c r="T170" s="9"/>
      <c r="U170" s="9"/>
      <c r="V170" s="9"/>
      <c r="W170" s="38"/>
      <c r="X170" s="9"/>
      <c r="Y170" s="58"/>
      <c r="AA170" s="62"/>
      <c r="AB170" s="62"/>
      <c r="AC170" s="62"/>
      <c r="AE170" s="60"/>
    </row>
    <row r="171" spans="2:31" s="65" customFormat="1" ht="15.95" customHeight="1" x14ac:dyDescent="0.25">
      <c r="B171" s="207" t="s">
        <v>92</v>
      </c>
      <c r="D171" s="40"/>
      <c r="E171" s="9"/>
      <c r="F171" s="9"/>
      <c r="G171" s="9"/>
      <c r="H171" s="9"/>
      <c r="I171" s="9"/>
      <c r="J171" s="41"/>
      <c r="N171" s="77"/>
      <c r="O171" s="79"/>
      <c r="Q171" s="77"/>
      <c r="S171" s="77"/>
      <c r="T171" s="9"/>
      <c r="U171" s="9"/>
      <c r="V171" s="9"/>
      <c r="W171" s="38"/>
      <c r="X171" s="9"/>
      <c r="Y171" s="58"/>
      <c r="AA171" s="62"/>
      <c r="AB171" s="62"/>
      <c r="AC171" s="62"/>
      <c r="AE171" s="60"/>
    </row>
    <row r="172" spans="2:31" s="65" customFormat="1" ht="15.95" customHeight="1" x14ac:dyDescent="0.25">
      <c r="B172" s="197" t="s">
        <v>20</v>
      </c>
      <c r="D172" s="37">
        <f>'Dowa-CostDriverInput'!T163</f>
        <v>300000</v>
      </c>
      <c r="E172" s="9"/>
      <c r="F172" s="9">
        <f t="shared" ref="F172:F179" si="47">H$5</f>
        <v>400</v>
      </c>
      <c r="G172" s="9"/>
      <c r="H172" s="38">
        <f t="shared" ref="H172:H179" si="48">D172/F172</f>
        <v>750</v>
      </c>
      <c r="I172" s="9"/>
      <c r="J172" s="433">
        <f t="shared" ref="J172:J179" si="49">H172/$H$8</f>
        <v>1.889644746787604E-3</v>
      </c>
      <c r="N172" s="77"/>
      <c r="O172" s="79"/>
      <c r="Q172" s="77"/>
      <c r="S172" s="77"/>
      <c r="T172" s="9"/>
      <c r="U172" s="9"/>
      <c r="V172" s="9"/>
      <c r="W172" s="38"/>
      <c r="X172" s="9"/>
      <c r="Y172" s="58"/>
      <c r="AA172" s="62"/>
      <c r="AB172" s="62"/>
      <c r="AC172" s="62"/>
      <c r="AE172" s="60"/>
    </row>
    <row r="173" spans="2:31" s="65" customFormat="1" ht="15.95" customHeight="1" x14ac:dyDescent="0.25">
      <c r="B173" s="197" t="s">
        <v>21</v>
      </c>
      <c r="D173" s="37">
        <f>'Dowa-CostDriverInput'!T164</f>
        <v>1100</v>
      </c>
      <c r="E173" s="9"/>
      <c r="F173" s="9">
        <f t="shared" si="47"/>
        <v>400</v>
      </c>
      <c r="G173" s="9"/>
      <c r="H173" s="38">
        <f t="shared" si="48"/>
        <v>2.75</v>
      </c>
      <c r="I173" s="9"/>
      <c r="J173" s="433">
        <f t="shared" si="49"/>
        <v>6.9286974048878808E-6</v>
      </c>
      <c r="N173" s="77"/>
      <c r="O173" s="79"/>
      <c r="Q173" s="77"/>
      <c r="S173" s="77"/>
      <c r="T173" s="9"/>
      <c r="U173" s="9"/>
      <c r="V173" s="9"/>
      <c r="W173" s="38"/>
      <c r="X173" s="9"/>
      <c r="Y173" s="58"/>
      <c r="AA173" s="62"/>
      <c r="AB173" s="62"/>
      <c r="AC173" s="62"/>
      <c r="AE173" s="60"/>
    </row>
    <row r="174" spans="2:31" s="65" customFormat="1" ht="15.95" customHeight="1" x14ac:dyDescent="0.25">
      <c r="B174" s="197" t="s">
        <v>26</v>
      </c>
      <c r="D174" s="37">
        <f>'Dowa-CostDriverInput'!T165</f>
        <v>75000</v>
      </c>
      <c r="E174" s="9"/>
      <c r="F174" s="9">
        <f t="shared" si="47"/>
        <v>400</v>
      </c>
      <c r="G174" s="9"/>
      <c r="H174" s="38">
        <f t="shared" si="48"/>
        <v>187.5</v>
      </c>
      <c r="I174" s="9"/>
      <c r="J174" s="433">
        <f t="shared" si="49"/>
        <v>4.72411186696901E-4</v>
      </c>
      <c r="N174" s="77"/>
      <c r="O174" s="79"/>
      <c r="Q174" s="77"/>
      <c r="S174" s="77"/>
      <c r="T174" s="9"/>
      <c r="U174" s="9"/>
      <c r="V174" s="9"/>
      <c r="W174" s="38"/>
      <c r="X174" s="9"/>
      <c r="Y174" s="58"/>
      <c r="AA174" s="62"/>
      <c r="AB174" s="62"/>
      <c r="AC174" s="62"/>
      <c r="AE174" s="60"/>
    </row>
    <row r="175" spans="2:31" s="65" customFormat="1" ht="15.95" customHeight="1" x14ac:dyDescent="0.25">
      <c r="B175" s="197" t="s">
        <v>22</v>
      </c>
      <c r="D175" s="37">
        <f>'Dowa-CostDriverInput'!T166</f>
        <v>6500</v>
      </c>
      <c r="E175" s="9"/>
      <c r="F175" s="9">
        <f t="shared" si="47"/>
        <v>400</v>
      </c>
      <c r="G175" s="9"/>
      <c r="H175" s="38">
        <f t="shared" si="48"/>
        <v>16.25</v>
      </c>
      <c r="I175" s="9"/>
      <c r="J175" s="433">
        <f t="shared" si="49"/>
        <v>4.094230284706475E-5</v>
      </c>
      <c r="N175" s="77"/>
      <c r="O175" s="79"/>
      <c r="Q175" s="77"/>
      <c r="S175" s="77"/>
      <c r="T175" s="9"/>
      <c r="U175" s="9"/>
      <c r="V175" s="9"/>
      <c r="W175" s="38"/>
      <c r="X175" s="9"/>
      <c r="Y175" s="58"/>
      <c r="AA175" s="62"/>
      <c r="AB175" s="62"/>
      <c r="AC175" s="62"/>
      <c r="AE175" s="60"/>
    </row>
    <row r="176" spans="2:31" s="65" customFormat="1" ht="15.95" customHeight="1" x14ac:dyDescent="0.25">
      <c r="B176" s="197" t="s">
        <v>23</v>
      </c>
      <c r="D176" s="37">
        <f>'Dowa-CostDriverInput'!T167</f>
        <v>20000</v>
      </c>
      <c r="E176" s="9"/>
      <c r="F176" s="9">
        <f t="shared" si="47"/>
        <v>400</v>
      </c>
      <c r="G176" s="9"/>
      <c r="H176" s="38">
        <f t="shared" si="48"/>
        <v>50</v>
      </c>
      <c r="I176" s="9"/>
      <c r="J176" s="433">
        <f t="shared" si="49"/>
        <v>1.2597631645250694E-4</v>
      </c>
      <c r="N176" s="77"/>
      <c r="O176" s="79"/>
      <c r="Q176" s="77"/>
      <c r="S176" s="77"/>
      <c r="T176" s="9"/>
      <c r="U176" s="9"/>
      <c r="V176" s="9"/>
      <c r="W176" s="38"/>
      <c r="X176" s="9"/>
      <c r="Y176" s="58"/>
      <c r="AA176" s="62"/>
      <c r="AB176" s="62"/>
      <c r="AC176" s="62"/>
      <c r="AE176" s="60"/>
    </row>
    <row r="177" spans="2:31" s="65" customFormat="1" ht="15.95" customHeight="1" x14ac:dyDescent="0.25">
      <c r="B177" s="197" t="s">
        <v>25</v>
      </c>
      <c r="D177" s="37">
        <f>'Dowa-CostDriverInput'!T168</f>
        <v>4000</v>
      </c>
      <c r="E177" s="9"/>
      <c r="F177" s="9">
        <f t="shared" si="47"/>
        <v>400</v>
      </c>
      <c r="G177" s="9"/>
      <c r="H177" s="38">
        <f t="shared" si="48"/>
        <v>10</v>
      </c>
      <c r="I177" s="9"/>
      <c r="J177" s="433">
        <f t="shared" si="49"/>
        <v>2.5195263290501386E-5</v>
      </c>
      <c r="N177" s="77"/>
      <c r="O177" s="79"/>
      <c r="Q177" s="77"/>
      <c r="S177" s="77"/>
      <c r="T177" s="9"/>
      <c r="U177" s="9"/>
      <c r="V177" s="9"/>
      <c r="W177" s="38"/>
      <c r="X177" s="9"/>
      <c r="Y177" s="58"/>
      <c r="AA177" s="62"/>
      <c r="AB177" s="62"/>
      <c r="AC177" s="62"/>
      <c r="AE177" s="60"/>
    </row>
    <row r="178" spans="2:31" s="65" customFormat="1" ht="15.95" customHeight="1" x14ac:dyDescent="0.25">
      <c r="B178" s="197" t="s">
        <v>24</v>
      </c>
      <c r="D178" s="37">
        <f>'Dowa-CostDriverInput'!T169</f>
        <v>1600000</v>
      </c>
      <c r="E178" s="9"/>
      <c r="F178" s="9">
        <f t="shared" si="47"/>
        <v>400</v>
      </c>
      <c r="G178" s="9"/>
      <c r="H178" s="38">
        <f t="shared" si="48"/>
        <v>4000</v>
      </c>
      <c r="I178" s="9"/>
      <c r="J178" s="433">
        <f t="shared" si="49"/>
        <v>1.0078105316200554E-2</v>
      </c>
      <c r="N178" s="77"/>
      <c r="O178" s="79"/>
      <c r="Q178" s="77"/>
      <c r="S178" s="77"/>
      <c r="T178" s="9"/>
      <c r="U178" s="9"/>
      <c r="V178" s="9"/>
      <c r="W178" s="38"/>
      <c r="X178" s="9"/>
      <c r="Y178" s="58"/>
      <c r="AA178" s="62"/>
      <c r="AB178" s="62"/>
      <c r="AC178" s="62"/>
      <c r="AE178" s="60"/>
    </row>
    <row r="179" spans="2:31" s="65" customFormat="1" ht="15.95" customHeight="1" x14ac:dyDescent="0.25">
      <c r="B179" s="197" t="s">
        <v>95</v>
      </c>
      <c r="D179" s="37">
        <f>'Dowa-CostDriverInput'!T170</f>
        <v>35000</v>
      </c>
      <c r="E179" s="9"/>
      <c r="F179" s="9">
        <f t="shared" si="47"/>
        <v>400</v>
      </c>
      <c r="G179" s="9"/>
      <c r="H179" s="38">
        <f t="shared" si="48"/>
        <v>87.5</v>
      </c>
      <c r="I179" s="9"/>
      <c r="J179" s="433">
        <f t="shared" si="49"/>
        <v>2.2045855379188711E-4</v>
      </c>
      <c r="N179" s="77"/>
      <c r="O179" s="79"/>
      <c r="Q179" s="77"/>
      <c r="S179" s="77"/>
      <c r="T179" s="9"/>
      <c r="U179" s="9"/>
      <c r="V179" s="9"/>
      <c r="W179" s="38"/>
      <c r="X179" s="9"/>
      <c r="Y179" s="58"/>
      <c r="AA179" s="62"/>
      <c r="AB179" s="62"/>
      <c r="AC179" s="62"/>
      <c r="AE179" s="60"/>
    </row>
    <row r="180" spans="2:31" s="65" customFormat="1" ht="15.95" customHeight="1" thickBot="1" x14ac:dyDescent="0.3">
      <c r="B180" s="210" t="s">
        <v>96</v>
      </c>
      <c r="D180" s="394">
        <f>SUM(D172:D179)</f>
        <v>2041600</v>
      </c>
      <c r="E180" s="9"/>
      <c r="F180" s="9"/>
      <c r="G180" s="9"/>
      <c r="H180" s="69">
        <f>SUM(H172:H179)</f>
        <v>5104</v>
      </c>
      <c r="I180" s="9"/>
      <c r="J180" s="432">
        <f>SUM(J172:J179)</f>
        <v>1.2859662383471908E-2</v>
      </c>
      <c r="L180" s="23">
        <f>H180/$H$310</f>
        <v>1.3866231921516373E-2</v>
      </c>
      <c r="N180" s="77"/>
      <c r="O180" s="79"/>
      <c r="Q180" s="77"/>
      <c r="S180" s="77"/>
      <c r="T180" s="9"/>
      <c r="U180" s="9"/>
      <c r="V180" s="9"/>
      <c r="W180" s="38"/>
      <c r="X180" s="9"/>
      <c r="Y180" s="58"/>
      <c r="AA180" s="62"/>
      <c r="AB180" s="62"/>
      <c r="AC180" s="62"/>
      <c r="AE180" s="60"/>
    </row>
    <row r="181" spans="2:31" s="65" customFormat="1" ht="15.95" customHeight="1" x14ac:dyDescent="0.25">
      <c r="B181" s="19"/>
      <c r="D181" s="40"/>
      <c r="E181" s="9"/>
      <c r="F181" s="9"/>
      <c r="G181" s="9"/>
      <c r="H181" s="9"/>
      <c r="I181" s="9"/>
      <c r="J181" s="41"/>
      <c r="N181" s="77"/>
      <c r="O181" s="79"/>
      <c r="Q181" s="77"/>
      <c r="S181" s="77"/>
      <c r="T181" s="9"/>
      <c r="U181" s="9"/>
      <c r="V181" s="9"/>
      <c r="W181" s="38"/>
      <c r="X181" s="9"/>
      <c r="Y181" s="58"/>
      <c r="AA181" s="62"/>
      <c r="AB181" s="62"/>
      <c r="AC181" s="62"/>
      <c r="AE181" s="60"/>
    </row>
    <row r="182" spans="2:31" s="65" customFormat="1" ht="15.95" customHeight="1" x14ac:dyDescent="0.25">
      <c r="B182" s="207" t="s">
        <v>97</v>
      </c>
      <c r="D182" s="40"/>
      <c r="E182" s="9"/>
      <c r="F182" s="9"/>
      <c r="G182" s="9"/>
      <c r="H182" s="9"/>
      <c r="I182" s="9"/>
      <c r="J182" s="41"/>
      <c r="N182" s="77"/>
      <c r="O182" s="79"/>
      <c r="Q182" s="77"/>
      <c r="S182" s="77"/>
      <c r="T182" s="9"/>
      <c r="U182" s="9"/>
      <c r="V182" s="9"/>
      <c r="W182" s="38"/>
      <c r="X182" s="9"/>
      <c r="Y182" s="58"/>
      <c r="AA182" s="62"/>
      <c r="AB182" s="62"/>
      <c r="AC182" s="62"/>
      <c r="AE182" s="60"/>
    </row>
    <row r="183" spans="2:31" s="65" customFormat="1" ht="15.95" customHeight="1" x14ac:dyDescent="0.25">
      <c r="B183" s="205" t="s">
        <v>126</v>
      </c>
      <c r="D183" s="37">
        <f>'Dowa-CostDriverInput'!T174</f>
        <v>360000</v>
      </c>
      <c r="E183" s="9"/>
      <c r="F183" s="9">
        <f t="shared" ref="F183:F188" si="50">H$5</f>
        <v>400</v>
      </c>
      <c r="G183" s="9"/>
      <c r="H183" s="38">
        <f t="shared" ref="H183:H188" si="51">D183/F183</f>
        <v>900</v>
      </c>
      <c r="I183" s="9"/>
      <c r="J183" s="433">
        <f t="shared" ref="J183:J188" si="52">H183/$H$8</f>
        <v>2.2675736961451248E-3</v>
      </c>
      <c r="N183" s="77"/>
      <c r="O183" s="79"/>
      <c r="Q183" s="77"/>
      <c r="S183" s="77"/>
      <c r="T183" s="9"/>
      <c r="U183" s="9"/>
      <c r="V183" s="9"/>
      <c r="W183" s="38"/>
      <c r="X183" s="9"/>
      <c r="Y183" s="58"/>
      <c r="AA183" s="62"/>
      <c r="AB183" s="62"/>
      <c r="AC183" s="62"/>
      <c r="AE183" s="60"/>
    </row>
    <row r="184" spans="2:31" s="65" customFormat="1" ht="15.95" customHeight="1" x14ac:dyDescent="0.25">
      <c r="B184" s="205" t="s">
        <v>178</v>
      </c>
      <c r="D184" s="37">
        <f>'Dowa-CostDriverInput'!T175</f>
        <v>750000</v>
      </c>
      <c r="E184" s="9"/>
      <c r="F184" s="9">
        <f t="shared" si="50"/>
        <v>400</v>
      </c>
      <c r="G184" s="9"/>
      <c r="H184" s="38">
        <f t="shared" si="51"/>
        <v>1875</v>
      </c>
      <c r="I184" s="9"/>
      <c r="J184" s="433">
        <f t="shared" si="52"/>
        <v>4.7241118669690101E-3</v>
      </c>
      <c r="N184" s="77"/>
      <c r="O184" s="79"/>
      <c r="Q184" s="77"/>
      <c r="S184" s="77"/>
      <c r="T184" s="9"/>
      <c r="U184" s="9"/>
      <c r="V184" s="9"/>
      <c r="W184" s="38"/>
      <c r="X184" s="9"/>
      <c r="Y184" s="58"/>
      <c r="AA184" s="62"/>
      <c r="AB184" s="62"/>
      <c r="AC184" s="62"/>
      <c r="AE184" s="60"/>
    </row>
    <row r="185" spans="2:31" s="65" customFormat="1" ht="15.95" customHeight="1" x14ac:dyDescent="0.25">
      <c r="B185" s="205" t="s">
        <v>179</v>
      </c>
      <c r="D185" s="37">
        <f>'Dowa-CostDriverInput'!T176</f>
        <v>3354000</v>
      </c>
      <c r="E185" s="9"/>
      <c r="F185" s="9">
        <f t="shared" si="50"/>
        <v>400</v>
      </c>
      <c r="G185" s="9"/>
      <c r="H185" s="38">
        <f t="shared" si="51"/>
        <v>8385</v>
      </c>
      <c r="I185" s="9"/>
      <c r="J185" s="433">
        <f t="shared" si="52"/>
        <v>2.1126228269085411E-2</v>
      </c>
      <c r="N185" s="77"/>
      <c r="O185" s="79"/>
      <c r="Q185" s="77"/>
      <c r="S185" s="77"/>
      <c r="T185" s="9"/>
      <c r="U185" s="9"/>
      <c r="V185" s="9"/>
      <c r="W185" s="38"/>
      <c r="X185" s="9"/>
      <c r="Y185" s="58"/>
      <c r="AA185" s="62"/>
      <c r="AB185" s="62"/>
      <c r="AC185" s="62"/>
      <c r="AE185" s="60"/>
    </row>
    <row r="186" spans="2:31" s="65" customFormat="1" ht="15.95" customHeight="1" x14ac:dyDescent="0.25">
      <c r="B186" s="19" t="s">
        <v>0</v>
      </c>
      <c r="D186" s="37">
        <f>'Dowa-CostDriverInput'!T177</f>
        <v>1200000</v>
      </c>
      <c r="E186" s="9"/>
      <c r="F186" s="9">
        <f t="shared" si="50"/>
        <v>400</v>
      </c>
      <c r="G186" s="9"/>
      <c r="H186" s="38">
        <f t="shared" si="51"/>
        <v>3000</v>
      </c>
      <c r="I186" s="9"/>
      <c r="J186" s="433">
        <f t="shared" si="52"/>
        <v>7.5585789871504159E-3</v>
      </c>
      <c r="N186" s="77"/>
      <c r="O186" s="79"/>
      <c r="Q186" s="77"/>
      <c r="S186" s="77"/>
      <c r="T186" s="9"/>
      <c r="U186" s="9"/>
      <c r="V186" s="9"/>
      <c r="W186" s="38"/>
      <c r="X186" s="9"/>
      <c r="Y186" s="58"/>
      <c r="AA186" s="62"/>
      <c r="AB186" s="62"/>
      <c r="AC186" s="62"/>
      <c r="AE186" s="60"/>
    </row>
    <row r="187" spans="2:31" s="65" customFormat="1" ht="15.95" customHeight="1" x14ac:dyDescent="0.25">
      <c r="B187" s="197" t="s">
        <v>194</v>
      </c>
      <c r="D187" s="37">
        <f>'Dowa-CostDriverInput'!T178</f>
        <v>600512</v>
      </c>
      <c r="E187" s="9"/>
      <c r="F187" s="9">
        <f t="shared" si="50"/>
        <v>400</v>
      </c>
      <c r="G187" s="9"/>
      <c r="H187" s="38">
        <f t="shared" si="51"/>
        <v>1501.28</v>
      </c>
      <c r="I187" s="9"/>
      <c r="J187" s="433">
        <f t="shared" si="52"/>
        <v>3.7825144872763918E-3</v>
      </c>
      <c r="N187" s="77"/>
      <c r="O187" s="79"/>
      <c r="Q187" s="77"/>
      <c r="S187" s="77"/>
      <c r="T187" s="9"/>
      <c r="U187" s="9"/>
      <c r="V187" s="9"/>
      <c r="W187" s="38"/>
      <c r="X187" s="9"/>
      <c r="Y187" s="58"/>
      <c r="AA187" s="62"/>
      <c r="AB187" s="62"/>
      <c r="AC187" s="62"/>
      <c r="AE187" s="60"/>
    </row>
    <row r="188" spans="2:31" s="65" customFormat="1" ht="15.95" customHeight="1" x14ac:dyDescent="0.25">
      <c r="B188" s="205" t="s">
        <v>203</v>
      </c>
      <c r="D188" s="37">
        <f>'Dowa-CostDriverInput'!T179</f>
        <v>300000</v>
      </c>
      <c r="E188" s="9"/>
      <c r="F188" s="9">
        <f t="shared" si="50"/>
        <v>400</v>
      </c>
      <c r="G188" s="9"/>
      <c r="H188" s="38">
        <f t="shared" si="51"/>
        <v>750</v>
      </c>
      <c r="I188" s="9"/>
      <c r="J188" s="433">
        <f t="shared" si="52"/>
        <v>1.889644746787604E-3</v>
      </c>
      <c r="N188" s="77"/>
      <c r="O188" s="79"/>
      <c r="Q188" s="77"/>
      <c r="S188" s="77"/>
      <c r="T188" s="9"/>
      <c r="U188" s="9"/>
      <c r="V188" s="9"/>
      <c r="W188" s="38"/>
      <c r="X188" s="9"/>
      <c r="Y188" s="58"/>
      <c r="AA188" s="62"/>
      <c r="AB188" s="62"/>
      <c r="AC188" s="62"/>
      <c r="AE188" s="60"/>
    </row>
    <row r="189" spans="2:31" s="65" customFormat="1" ht="15.95" customHeight="1" thickBot="1" x14ac:dyDescent="0.3">
      <c r="B189" s="209" t="s">
        <v>100</v>
      </c>
      <c r="D189" s="394">
        <f>SUM(D183:D188)</f>
        <v>6564512</v>
      </c>
      <c r="E189" s="9"/>
      <c r="F189" s="9"/>
      <c r="G189" s="9"/>
      <c r="H189" s="69">
        <f>SUM(H183:H188)</f>
        <v>16411.28</v>
      </c>
      <c r="I189" s="9"/>
      <c r="J189" s="432">
        <f>SUM(J183:J188)</f>
        <v>4.134865205341396E-2</v>
      </c>
      <c r="L189" s="23">
        <f>H189/$H$310</f>
        <v>4.4585151765075083E-2</v>
      </c>
      <c r="N189" s="77"/>
      <c r="O189" s="79"/>
      <c r="Q189" s="77"/>
      <c r="S189" s="77"/>
      <c r="T189" s="9"/>
      <c r="U189" s="9"/>
      <c r="V189" s="9"/>
      <c r="W189" s="38"/>
      <c r="X189" s="9"/>
      <c r="Y189" s="58"/>
      <c r="AA189" s="62"/>
      <c r="AB189" s="62"/>
      <c r="AC189" s="62"/>
      <c r="AE189" s="60"/>
    </row>
    <row r="190" spans="2:31" s="65" customFormat="1" ht="15.95" customHeight="1" thickBot="1" x14ac:dyDescent="0.3">
      <c r="B190" s="329"/>
      <c r="D190" s="40"/>
      <c r="E190" s="9"/>
      <c r="F190" s="9"/>
      <c r="G190" s="9"/>
      <c r="H190" s="475"/>
      <c r="I190" s="9"/>
      <c r="J190" s="41"/>
      <c r="N190" s="77"/>
      <c r="O190" s="79"/>
      <c r="Q190" s="77"/>
      <c r="S190" s="77"/>
      <c r="T190" s="9"/>
      <c r="U190" s="9"/>
      <c r="V190" s="9"/>
      <c r="W190" s="38"/>
      <c r="X190" s="9"/>
      <c r="Y190" s="58"/>
      <c r="AA190" s="62"/>
      <c r="AB190" s="62"/>
      <c r="AC190" s="62"/>
      <c r="AE190" s="60"/>
    </row>
    <row r="191" spans="2:31" s="65" customFormat="1" ht="15.95" customHeight="1" thickBot="1" x14ac:dyDescent="0.3">
      <c r="B191" s="216" t="s">
        <v>151</v>
      </c>
      <c r="D191" s="394">
        <f>D189+D180+D169</f>
        <v>15148512</v>
      </c>
      <c r="E191" s="9"/>
      <c r="F191" s="9"/>
      <c r="G191" s="9"/>
      <c r="H191" s="436">
        <f>H189+H180+H169</f>
        <v>37871.279999999999</v>
      </c>
      <c r="I191" s="9"/>
      <c r="J191" s="432">
        <f>J189+J180+J169</f>
        <v>9.5417687074829935E-2</v>
      </c>
      <c r="L191" s="23">
        <f>H191/$H$310</f>
        <v>0.10288635416235983</v>
      </c>
      <c r="N191" s="77"/>
      <c r="O191" s="79"/>
      <c r="Q191" s="77"/>
      <c r="S191" s="77"/>
      <c r="T191" s="9"/>
      <c r="U191" s="9"/>
      <c r="V191" s="9"/>
      <c r="W191" s="38"/>
      <c r="X191" s="9"/>
      <c r="Y191" s="58"/>
      <c r="AA191" s="62"/>
      <c r="AB191" s="62"/>
      <c r="AC191" s="62"/>
      <c r="AE191" s="60"/>
    </row>
    <row r="192" spans="2:31" s="65" customFormat="1" ht="15.95" customHeight="1" x14ac:dyDescent="0.25">
      <c r="B192" s="329"/>
      <c r="D192" s="40"/>
      <c r="E192" s="9"/>
      <c r="F192" s="9"/>
      <c r="G192" s="9"/>
      <c r="H192" s="9"/>
      <c r="I192" s="9"/>
      <c r="J192" s="41"/>
      <c r="N192" s="77"/>
      <c r="O192" s="79"/>
      <c r="Q192" s="77"/>
      <c r="S192" s="77"/>
      <c r="T192" s="9"/>
      <c r="U192" s="9"/>
      <c r="V192" s="9"/>
      <c r="W192" s="38"/>
      <c r="X192" s="9"/>
      <c r="Y192" s="58"/>
      <c r="AA192" s="62"/>
      <c r="AB192" s="62"/>
      <c r="AC192" s="62"/>
      <c r="AE192" s="60"/>
    </row>
    <row r="193" spans="2:31" s="65" customFormat="1" ht="15.95" customHeight="1" x14ac:dyDescent="0.25">
      <c r="B193" s="240" t="s">
        <v>238</v>
      </c>
      <c r="C193" s="390"/>
      <c r="D193" s="404"/>
      <c r="E193" s="391"/>
      <c r="F193" s="391"/>
      <c r="G193" s="391"/>
      <c r="H193" s="391"/>
      <c r="I193" s="391"/>
      <c r="J193" s="405"/>
      <c r="K193" s="390"/>
      <c r="L193" s="390"/>
      <c r="M193" s="390"/>
      <c r="N193" s="406"/>
      <c r="O193" s="406"/>
      <c r="P193" s="390"/>
      <c r="Q193" s="406"/>
      <c r="R193" s="390"/>
      <c r="S193" s="406"/>
      <c r="T193" s="391"/>
      <c r="U193" s="391"/>
      <c r="V193" s="391"/>
      <c r="W193" s="392"/>
      <c r="X193" s="391"/>
      <c r="Y193" s="407"/>
      <c r="Z193" s="390"/>
      <c r="AA193" s="408"/>
      <c r="AB193" s="408"/>
      <c r="AC193" s="408"/>
      <c r="AD193" s="390"/>
      <c r="AE193" s="409"/>
    </row>
    <row r="194" spans="2:31" s="65" customFormat="1" ht="15.95" customHeight="1" x14ac:dyDescent="0.25">
      <c r="B194" s="214"/>
      <c r="D194" s="40"/>
      <c r="E194" s="9"/>
      <c r="F194" s="9"/>
      <c r="G194" s="9"/>
      <c r="H194" s="9"/>
      <c r="I194" s="9"/>
      <c r="J194" s="41"/>
      <c r="N194" s="77"/>
      <c r="O194" s="79"/>
      <c r="Q194" s="77"/>
      <c r="S194" s="77"/>
      <c r="T194" s="9"/>
      <c r="U194" s="9"/>
      <c r="V194" s="9"/>
      <c r="W194" s="38"/>
      <c r="X194" s="9"/>
      <c r="Y194" s="58"/>
      <c r="AA194" s="62"/>
      <c r="AB194" s="62"/>
      <c r="AC194" s="62"/>
      <c r="AE194" s="60"/>
    </row>
    <row r="195" spans="2:31" s="65" customFormat="1" ht="15.95" customHeight="1" x14ac:dyDescent="0.25">
      <c r="B195" s="197" t="s">
        <v>177</v>
      </c>
      <c r="D195" s="37">
        <f>'Dowa-CostDriverInput'!T186</f>
        <v>450000</v>
      </c>
      <c r="E195" s="9"/>
      <c r="F195" s="9">
        <f t="shared" ref="F195:F196" si="53">H$5</f>
        <v>400</v>
      </c>
      <c r="G195" s="9"/>
      <c r="H195" s="38">
        <f t="shared" ref="H195:H196" si="54">D195/F195</f>
        <v>1125</v>
      </c>
      <c r="I195" s="9"/>
      <c r="J195" s="433">
        <f t="shared" ref="J195:J196" si="55">H195/$H$8</f>
        <v>2.8344671201814059E-3</v>
      </c>
      <c r="N195" s="77"/>
      <c r="O195" s="79"/>
      <c r="Q195" s="77"/>
      <c r="S195" s="77"/>
      <c r="T195" s="9"/>
      <c r="U195" s="9"/>
      <c r="V195" s="9"/>
      <c r="W195" s="38"/>
      <c r="X195" s="9"/>
      <c r="Y195" s="58"/>
      <c r="AA195" s="62"/>
      <c r="AB195" s="62"/>
      <c r="AC195" s="62"/>
      <c r="AE195" s="60"/>
    </row>
    <row r="196" spans="2:31" s="65" customFormat="1" ht="15.95" customHeight="1" x14ac:dyDescent="0.25">
      <c r="B196" s="197" t="s">
        <v>127</v>
      </c>
      <c r="D196" s="37">
        <f>'Dowa-CostDriverInput'!T187</f>
        <v>1050000</v>
      </c>
      <c r="E196" s="9"/>
      <c r="F196" s="9">
        <f t="shared" si="53"/>
        <v>400</v>
      </c>
      <c r="G196" s="9"/>
      <c r="H196" s="38">
        <f t="shared" si="54"/>
        <v>2625</v>
      </c>
      <c r="I196" s="9"/>
      <c r="J196" s="433">
        <f t="shared" si="55"/>
        <v>6.6137566137566134E-3</v>
      </c>
      <c r="N196" s="77"/>
      <c r="O196" s="79"/>
      <c r="Q196" s="77"/>
      <c r="S196" s="77"/>
      <c r="T196" s="9"/>
      <c r="U196" s="9"/>
      <c r="V196" s="9"/>
      <c r="W196" s="38"/>
      <c r="X196" s="9"/>
      <c r="Y196" s="58"/>
      <c r="AA196" s="62"/>
      <c r="AB196" s="62"/>
      <c r="AC196" s="62"/>
      <c r="AE196" s="60"/>
    </row>
    <row r="197" spans="2:31" s="65" customFormat="1" ht="15.95" customHeight="1" thickBot="1" x14ac:dyDescent="0.3">
      <c r="B197" s="195" t="s">
        <v>104</v>
      </c>
      <c r="D197" s="394">
        <f>SUM(D195:D196)</f>
        <v>1500000</v>
      </c>
      <c r="E197" s="9"/>
      <c r="F197" s="9"/>
      <c r="G197" s="9"/>
      <c r="H197" s="69">
        <f>SUM(H195:H196)</f>
        <v>3750</v>
      </c>
      <c r="I197" s="9"/>
      <c r="J197" s="432">
        <f>SUM(J195:J196)</f>
        <v>9.4482237339380201E-3</v>
      </c>
      <c r="L197" s="23">
        <f>H197/$H$310</f>
        <v>1.0187768359264576E-2</v>
      </c>
      <c r="N197" s="77"/>
      <c r="O197" s="79"/>
      <c r="Q197" s="77"/>
      <c r="S197" s="77"/>
      <c r="T197" s="9"/>
      <c r="U197" s="9"/>
      <c r="V197" s="9"/>
      <c r="W197" s="38"/>
      <c r="X197" s="9"/>
      <c r="Y197" s="58"/>
      <c r="AA197" s="62"/>
      <c r="AB197" s="62"/>
      <c r="AC197" s="62"/>
      <c r="AE197" s="60"/>
    </row>
    <row r="198" spans="2:31" s="65" customFormat="1" ht="15.95" customHeight="1" x14ac:dyDescent="0.25">
      <c r="B198" s="329"/>
      <c r="D198" s="40"/>
      <c r="E198" s="9"/>
      <c r="F198" s="9"/>
      <c r="G198" s="9"/>
      <c r="H198" s="9"/>
      <c r="I198" s="9"/>
      <c r="J198" s="41"/>
      <c r="N198" s="77"/>
      <c r="O198" s="79"/>
      <c r="Q198" s="77"/>
      <c r="S198" s="77"/>
      <c r="T198" s="9"/>
      <c r="U198" s="9"/>
      <c r="V198" s="9"/>
      <c r="W198" s="38"/>
      <c r="X198" s="9"/>
      <c r="Y198" s="58"/>
      <c r="AA198" s="62"/>
      <c r="AB198" s="62"/>
      <c r="AC198" s="62"/>
      <c r="AE198" s="60"/>
    </row>
    <row r="199" spans="2:31" s="65" customFormat="1" ht="15.95" customHeight="1" x14ac:dyDescent="0.25">
      <c r="B199" s="240" t="s">
        <v>153</v>
      </c>
      <c r="C199" s="390"/>
      <c r="D199" s="404"/>
      <c r="E199" s="391"/>
      <c r="F199" s="391"/>
      <c r="G199" s="391"/>
      <c r="H199" s="391"/>
      <c r="I199" s="391"/>
      <c r="J199" s="405"/>
      <c r="K199" s="390"/>
      <c r="L199" s="390"/>
      <c r="M199" s="390"/>
      <c r="N199" s="406"/>
      <c r="O199" s="406"/>
      <c r="P199" s="390"/>
      <c r="Q199" s="406"/>
      <c r="R199" s="390"/>
      <c r="S199" s="406"/>
      <c r="T199" s="391"/>
      <c r="U199" s="391"/>
      <c r="V199" s="391"/>
      <c r="W199" s="392"/>
      <c r="X199" s="391"/>
      <c r="Y199" s="407"/>
      <c r="Z199" s="390"/>
      <c r="AA199" s="408"/>
      <c r="AB199" s="408"/>
      <c r="AC199" s="408"/>
      <c r="AD199" s="390"/>
      <c r="AE199" s="409"/>
    </row>
    <row r="200" spans="2:31" s="65" customFormat="1" ht="15.95" customHeight="1" x14ac:dyDescent="0.25">
      <c r="B200" s="214"/>
      <c r="D200" s="40"/>
      <c r="E200" s="9"/>
      <c r="F200" s="9"/>
      <c r="G200" s="9"/>
      <c r="H200" s="9"/>
      <c r="I200" s="9"/>
      <c r="J200" s="41"/>
      <c r="N200" s="77"/>
      <c r="O200" s="79"/>
      <c r="Q200" s="77"/>
      <c r="S200" s="77"/>
      <c r="T200" s="9"/>
      <c r="U200" s="9"/>
      <c r="V200" s="9"/>
      <c r="W200" s="38"/>
      <c r="X200" s="9"/>
      <c r="Y200" s="58"/>
      <c r="AA200" s="62"/>
      <c r="AB200" s="62"/>
      <c r="AC200" s="62"/>
      <c r="AE200" s="60"/>
    </row>
    <row r="201" spans="2:31" s="65" customFormat="1" ht="15.95" customHeight="1" x14ac:dyDescent="0.25">
      <c r="B201" s="205" t="s">
        <v>174</v>
      </c>
      <c r="D201" s="37">
        <f>'Dowa-CostDriverInput'!T192</f>
        <v>1320000</v>
      </c>
      <c r="E201" s="9"/>
      <c r="F201" s="9">
        <f t="shared" ref="F201:F206" si="56">H$5</f>
        <v>400</v>
      </c>
      <c r="G201" s="9"/>
      <c r="H201" s="38">
        <f t="shared" ref="H201:H206" si="57">D201/F201</f>
        <v>3300</v>
      </c>
      <c r="I201" s="9"/>
      <c r="J201" s="433">
        <f t="shared" ref="J201:J206" si="58">H201/$H$8</f>
        <v>8.3144368858654571E-3</v>
      </c>
      <c r="N201" s="77"/>
      <c r="O201" s="79"/>
      <c r="Q201" s="77"/>
      <c r="S201" s="77"/>
      <c r="T201" s="9"/>
      <c r="U201" s="9"/>
      <c r="V201" s="9"/>
      <c r="W201" s="38"/>
      <c r="X201" s="9"/>
      <c r="Y201" s="58"/>
      <c r="AA201" s="62"/>
      <c r="AB201" s="62"/>
      <c r="AC201" s="62"/>
      <c r="AE201" s="60"/>
    </row>
    <row r="202" spans="2:31" s="65" customFormat="1" ht="15.95" customHeight="1" x14ac:dyDescent="0.25">
      <c r="B202" s="205" t="s">
        <v>175</v>
      </c>
      <c r="D202" s="37">
        <f>'Dowa-CostDriverInput'!T193</f>
        <v>2310000</v>
      </c>
      <c r="E202" s="9"/>
      <c r="F202" s="9">
        <f t="shared" si="56"/>
        <v>400</v>
      </c>
      <c r="G202" s="9"/>
      <c r="H202" s="38">
        <f t="shared" si="57"/>
        <v>5775</v>
      </c>
      <c r="I202" s="9"/>
      <c r="J202" s="433">
        <f t="shared" si="58"/>
        <v>1.4550264550264549E-2</v>
      </c>
      <c r="N202" s="77"/>
      <c r="O202" s="79"/>
      <c r="Q202" s="77"/>
      <c r="S202" s="77"/>
      <c r="T202" s="9"/>
      <c r="U202" s="9"/>
      <c r="V202" s="9"/>
      <c r="W202" s="38"/>
      <c r="X202" s="9"/>
      <c r="Y202" s="58"/>
      <c r="AA202" s="62"/>
      <c r="AB202" s="62"/>
      <c r="AC202" s="62"/>
      <c r="AE202" s="60"/>
    </row>
    <row r="203" spans="2:31" s="65" customFormat="1" ht="15.95" customHeight="1" x14ac:dyDescent="0.25">
      <c r="B203" s="205" t="s">
        <v>191</v>
      </c>
      <c r="D203" s="37">
        <f>'Dowa-CostDriverInput'!T194</f>
        <v>660000</v>
      </c>
      <c r="E203" s="9"/>
      <c r="F203" s="9">
        <f t="shared" si="56"/>
        <v>400</v>
      </c>
      <c r="G203" s="9"/>
      <c r="H203" s="38">
        <f t="shared" si="57"/>
        <v>1650</v>
      </c>
      <c r="I203" s="9"/>
      <c r="J203" s="433">
        <f t="shared" si="58"/>
        <v>4.1572184429327285E-3</v>
      </c>
      <c r="N203" s="77"/>
      <c r="O203" s="79"/>
      <c r="Q203" s="77"/>
      <c r="S203" s="77"/>
      <c r="T203" s="9"/>
      <c r="U203" s="9"/>
      <c r="V203" s="9"/>
      <c r="W203" s="38"/>
      <c r="X203" s="9"/>
      <c r="Y203" s="58"/>
      <c r="AA203" s="62"/>
      <c r="AB203" s="62"/>
      <c r="AC203" s="62"/>
      <c r="AE203" s="60"/>
    </row>
    <row r="204" spans="2:31" s="65" customFormat="1" ht="15.95" customHeight="1" x14ac:dyDescent="0.25">
      <c r="B204" s="205" t="s">
        <v>190</v>
      </c>
      <c r="D204" s="37">
        <f>'Dowa-CostDriverInput'!T195</f>
        <v>1575000</v>
      </c>
      <c r="E204" s="9"/>
      <c r="F204" s="9">
        <f t="shared" si="56"/>
        <v>400</v>
      </c>
      <c r="G204" s="9"/>
      <c r="H204" s="38">
        <f t="shared" si="57"/>
        <v>3937.5</v>
      </c>
      <c r="I204" s="9"/>
      <c r="J204" s="433">
        <f t="shared" si="58"/>
        <v>9.9206349206349201E-3</v>
      </c>
      <c r="N204" s="77"/>
      <c r="O204" s="79"/>
      <c r="Q204" s="77"/>
      <c r="S204" s="77"/>
      <c r="T204" s="9"/>
      <c r="U204" s="9"/>
      <c r="V204" s="9"/>
      <c r="W204" s="38"/>
      <c r="X204" s="9"/>
      <c r="Y204" s="58"/>
      <c r="AA204" s="62"/>
      <c r="AB204" s="62"/>
      <c r="AC204" s="62"/>
      <c r="AE204" s="60"/>
    </row>
    <row r="205" spans="2:31" s="65" customFormat="1" ht="15.95" customHeight="1" x14ac:dyDescent="0.25">
      <c r="B205" s="489" t="s">
        <v>231</v>
      </c>
      <c r="D205" s="37">
        <f>'Dowa-CostDriverInput'!T196</f>
        <v>1575000</v>
      </c>
      <c r="E205" s="9"/>
      <c r="F205" s="9">
        <f t="shared" ref="F205" si="59">H$5</f>
        <v>400</v>
      </c>
      <c r="G205" s="9"/>
      <c r="H205" s="38">
        <f t="shared" ref="H205" si="60">D205/F205</f>
        <v>3937.5</v>
      </c>
      <c r="I205" s="9"/>
      <c r="J205" s="433">
        <f t="shared" ref="J205" si="61">H205/$H$8</f>
        <v>9.9206349206349201E-3</v>
      </c>
      <c r="N205" s="77"/>
      <c r="O205" s="79"/>
      <c r="Q205" s="77"/>
      <c r="S205" s="77"/>
      <c r="T205" s="9"/>
      <c r="U205" s="9"/>
      <c r="V205" s="9"/>
      <c r="W205" s="38"/>
      <c r="X205" s="9"/>
      <c r="Y205" s="58"/>
      <c r="AA205" s="62"/>
      <c r="AB205" s="62"/>
      <c r="AC205" s="62"/>
      <c r="AE205" s="60"/>
    </row>
    <row r="206" spans="2:31" s="65" customFormat="1" ht="15.95" customHeight="1" x14ac:dyDescent="0.25">
      <c r="B206" s="205" t="s">
        <v>192</v>
      </c>
      <c r="D206" s="37">
        <f>'Dowa-CostDriverInput'!T197</f>
        <v>660000</v>
      </c>
      <c r="E206" s="9"/>
      <c r="F206" s="9">
        <f t="shared" si="56"/>
        <v>400</v>
      </c>
      <c r="G206" s="9"/>
      <c r="H206" s="38">
        <f t="shared" si="57"/>
        <v>1650</v>
      </c>
      <c r="I206" s="9"/>
      <c r="J206" s="433">
        <f t="shared" si="58"/>
        <v>4.1572184429327285E-3</v>
      </c>
      <c r="N206" s="77"/>
      <c r="O206" s="79"/>
      <c r="Q206" s="77"/>
      <c r="S206" s="77"/>
      <c r="T206" s="9"/>
      <c r="U206" s="9"/>
      <c r="V206" s="9"/>
      <c r="W206" s="38"/>
      <c r="X206" s="9"/>
      <c r="Y206" s="58"/>
      <c r="AA206" s="62"/>
      <c r="AB206" s="62"/>
      <c r="AC206" s="62"/>
      <c r="AE206" s="60"/>
    </row>
    <row r="207" spans="2:31" s="65" customFormat="1" ht="15.95" customHeight="1" thickBot="1" x14ac:dyDescent="0.3">
      <c r="B207" s="195" t="s">
        <v>118</v>
      </c>
      <c r="D207" s="394">
        <f>SUM(D201:D206)</f>
        <v>8100000</v>
      </c>
      <c r="E207" s="9"/>
      <c r="F207" s="9"/>
      <c r="G207" s="9"/>
      <c r="H207" s="69">
        <f>SUM(H201:H206)</f>
        <v>20250</v>
      </c>
      <c r="I207" s="9"/>
      <c r="J207" s="432">
        <f>SUM(J201:J206)</f>
        <v>5.1020408163265307E-2</v>
      </c>
      <c r="L207" s="23">
        <f>H207/$H$310</f>
        <v>5.5013949140028717E-2</v>
      </c>
      <c r="N207" s="77"/>
      <c r="O207" s="79"/>
      <c r="Q207" s="77"/>
      <c r="S207" s="77"/>
      <c r="T207" s="9"/>
      <c r="U207" s="9"/>
      <c r="V207" s="9"/>
      <c r="W207" s="38"/>
      <c r="X207" s="9"/>
      <c r="Y207" s="58"/>
      <c r="AA207" s="62"/>
      <c r="AB207" s="62"/>
      <c r="AC207" s="62"/>
      <c r="AE207" s="60"/>
    </row>
    <row r="208" spans="2:31" s="65" customFormat="1" ht="15.95" customHeight="1" x14ac:dyDescent="0.25">
      <c r="B208" s="329"/>
      <c r="D208" s="40"/>
      <c r="E208" s="9"/>
      <c r="F208" s="9"/>
      <c r="G208" s="9"/>
      <c r="H208" s="9"/>
      <c r="I208" s="9"/>
      <c r="J208" s="41"/>
      <c r="N208" s="77"/>
      <c r="O208" s="79"/>
      <c r="Q208" s="77"/>
      <c r="S208" s="77"/>
      <c r="T208" s="9"/>
      <c r="U208" s="9"/>
      <c r="V208" s="9"/>
      <c r="W208" s="38"/>
      <c r="X208" s="9"/>
      <c r="Y208" s="58"/>
      <c r="AA208" s="62"/>
      <c r="AB208" s="62"/>
      <c r="AC208" s="62"/>
      <c r="AE208" s="60"/>
    </row>
    <row r="209" spans="2:31" s="65" customFormat="1" ht="15.95" customHeight="1" x14ac:dyDescent="0.25">
      <c r="B209" s="240" t="s">
        <v>183</v>
      </c>
      <c r="C209" s="390"/>
      <c r="D209" s="404"/>
      <c r="E209" s="391"/>
      <c r="F209" s="391"/>
      <c r="G209" s="391"/>
      <c r="H209" s="391"/>
      <c r="I209" s="391"/>
      <c r="J209" s="405"/>
      <c r="K209" s="390"/>
      <c r="L209" s="390"/>
      <c r="M209" s="390"/>
      <c r="N209" s="406"/>
      <c r="O209" s="406"/>
      <c r="P209" s="390"/>
      <c r="Q209" s="406"/>
      <c r="R209" s="390"/>
      <c r="S209" s="406"/>
      <c r="T209" s="391"/>
      <c r="U209" s="391"/>
      <c r="V209" s="391"/>
      <c r="W209" s="392"/>
      <c r="X209" s="391"/>
      <c r="Y209" s="407"/>
      <c r="Z209" s="390"/>
      <c r="AA209" s="408"/>
      <c r="AB209" s="408"/>
      <c r="AC209" s="408"/>
      <c r="AD209" s="390"/>
      <c r="AE209" s="409"/>
    </row>
    <row r="210" spans="2:31" s="65" customFormat="1" ht="15.95" customHeight="1" x14ac:dyDescent="0.25">
      <c r="B210" s="214"/>
      <c r="D210" s="40"/>
      <c r="E210" s="9"/>
      <c r="F210" s="9"/>
      <c r="G210" s="9"/>
      <c r="H210" s="9"/>
      <c r="I210" s="9"/>
      <c r="J210" s="41"/>
      <c r="N210" s="77"/>
      <c r="O210" s="79"/>
      <c r="Q210" s="77"/>
      <c r="S210" s="77"/>
      <c r="T210" s="9"/>
      <c r="U210" s="9"/>
      <c r="V210" s="9"/>
      <c r="W210" s="38"/>
      <c r="X210" s="9"/>
      <c r="Y210" s="58"/>
      <c r="AA210" s="62"/>
      <c r="AB210" s="62"/>
      <c r="AC210" s="62"/>
      <c r="AE210" s="60"/>
    </row>
    <row r="211" spans="2:31" s="65" customFormat="1" ht="15.95" customHeight="1" x14ac:dyDescent="0.25">
      <c r="B211" s="197" t="s">
        <v>181</v>
      </c>
      <c r="D211" s="37">
        <f>'Dowa-CostDriverInput'!T202</f>
        <v>500000</v>
      </c>
      <c r="E211" s="9"/>
      <c r="F211" s="9">
        <f t="shared" ref="F211:F213" si="62">H$5</f>
        <v>400</v>
      </c>
      <c r="G211" s="9"/>
      <c r="H211" s="38">
        <f t="shared" ref="H211:H213" si="63">D211/F211</f>
        <v>1250</v>
      </c>
      <c r="I211" s="9"/>
      <c r="J211" s="433">
        <f t="shared" ref="J211:J213" si="64">H211/$H$8</f>
        <v>3.1494079113126732E-3</v>
      </c>
      <c r="N211" s="77"/>
      <c r="O211" s="79"/>
      <c r="Q211" s="77"/>
      <c r="S211" s="77"/>
      <c r="T211" s="9"/>
      <c r="U211" s="9"/>
      <c r="V211" s="9"/>
      <c r="W211" s="38"/>
      <c r="X211" s="9"/>
      <c r="Y211" s="58"/>
      <c r="AA211" s="62"/>
      <c r="AB211" s="62"/>
      <c r="AC211" s="62"/>
      <c r="AE211" s="60"/>
    </row>
    <row r="212" spans="2:31" s="65" customFormat="1" ht="15.95" customHeight="1" x14ac:dyDescent="0.25">
      <c r="B212" s="197" t="s">
        <v>206</v>
      </c>
      <c r="D212" s="37">
        <f>'Dowa-CostDriverInput'!T203</f>
        <v>800000</v>
      </c>
      <c r="E212" s="9"/>
      <c r="F212" s="9">
        <f t="shared" si="62"/>
        <v>400</v>
      </c>
      <c r="G212" s="9"/>
      <c r="H212" s="38">
        <f t="shared" si="63"/>
        <v>2000</v>
      </c>
      <c r="I212" s="9"/>
      <c r="J212" s="433">
        <f t="shared" si="64"/>
        <v>5.039052658100277E-3</v>
      </c>
      <c r="N212" s="77"/>
      <c r="O212" s="79"/>
      <c r="Q212" s="77"/>
      <c r="S212" s="77"/>
      <c r="T212" s="9"/>
      <c r="U212" s="9"/>
      <c r="V212" s="9"/>
      <c r="W212" s="38"/>
      <c r="X212" s="9"/>
      <c r="Y212" s="58"/>
      <c r="AA212" s="62"/>
      <c r="AB212" s="62"/>
      <c r="AC212" s="62"/>
      <c r="AE212" s="60"/>
    </row>
    <row r="213" spans="2:31" s="65" customFormat="1" ht="15.95" customHeight="1" x14ac:dyDescent="0.25">
      <c r="B213" s="197" t="s">
        <v>208</v>
      </c>
      <c r="D213" s="37">
        <f>'Dowa-CostDriverInput'!T204</f>
        <v>800000</v>
      </c>
      <c r="E213" s="9"/>
      <c r="F213" s="9">
        <f t="shared" si="62"/>
        <v>400</v>
      </c>
      <c r="G213" s="9"/>
      <c r="H213" s="38">
        <f t="shared" si="63"/>
        <v>2000</v>
      </c>
      <c r="I213" s="9"/>
      <c r="J213" s="433">
        <f t="shared" si="64"/>
        <v>5.039052658100277E-3</v>
      </c>
      <c r="N213" s="77"/>
      <c r="O213" s="79"/>
      <c r="Q213" s="77"/>
      <c r="S213" s="77"/>
      <c r="T213" s="9"/>
      <c r="U213" s="9"/>
      <c r="V213" s="9"/>
      <c r="W213" s="38"/>
      <c r="X213" s="9"/>
      <c r="Y213" s="58"/>
      <c r="AA213" s="62"/>
      <c r="AB213" s="62"/>
      <c r="AC213" s="62"/>
      <c r="AE213" s="60"/>
    </row>
    <row r="214" spans="2:31" s="65" customFormat="1" ht="15.95" customHeight="1" thickBot="1" x14ac:dyDescent="0.3">
      <c r="B214" s="195" t="s">
        <v>182</v>
      </c>
      <c r="D214" s="394">
        <f>SUM(D211:D213)</f>
        <v>2100000</v>
      </c>
      <c r="E214" s="9"/>
      <c r="F214" s="9"/>
      <c r="G214" s="9"/>
      <c r="H214" s="69">
        <f>SUM(H211:H213)</f>
        <v>5250</v>
      </c>
      <c r="I214" s="9"/>
      <c r="J214" s="432">
        <f>SUM(J211:J213)</f>
        <v>1.3227513227513227E-2</v>
      </c>
      <c r="L214" s="23">
        <f>H214/$H$310</f>
        <v>1.4262875702970407E-2</v>
      </c>
      <c r="N214" s="77"/>
      <c r="O214" s="79"/>
      <c r="Q214" s="77"/>
      <c r="S214" s="77"/>
      <c r="T214" s="9"/>
      <c r="U214" s="9"/>
      <c r="V214" s="9"/>
      <c r="W214" s="38"/>
      <c r="X214" s="9"/>
      <c r="Y214" s="58"/>
      <c r="AA214" s="62"/>
      <c r="AB214" s="62"/>
      <c r="AC214" s="62"/>
      <c r="AE214" s="60"/>
    </row>
    <row r="215" spans="2:31" s="65" customFormat="1" ht="15.95" customHeight="1" x14ac:dyDescent="0.25">
      <c r="B215" s="298"/>
      <c r="D215" s="40"/>
      <c r="E215" s="9"/>
      <c r="F215" s="9"/>
      <c r="G215" s="9"/>
      <c r="H215" s="9"/>
      <c r="I215" s="9"/>
      <c r="J215" s="41"/>
      <c r="N215" s="77"/>
      <c r="O215" s="79"/>
      <c r="Q215" s="77"/>
      <c r="S215" s="77"/>
      <c r="T215" s="9"/>
      <c r="U215" s="9"/>
      <c r="V215" s="9"/>
      <c r="W215" s="38"/>
      <c r="X215" s="9"/>
      <c r="Y215" s="58"/>
      <c r="AA215" s="62"/>
      <c r="AB215" s="62"/>
      <c r="AC215" s="62"/>
      <c r="AE215" s="60"/>
    </row>
    <row r="216" spans="2:31" s="65" customFormat="1" ht="15.95" customHeight="1" x14ac:dyDescent="0.25">
      <c r="B216" s="240" t="s">
        <v>184</v>
      </c>
      <c r="C216" s="390"/>
      <c r="D216" s="404"/>
      <c r="E216" s="391"/>
      <c r="F216" s="391"/>
      <c r="G216" s="391"/>
      <c r="H216" s="391"/>
      <c r="I216" s="391"/>
      <c r="J216" s="405"/>
      <c r="K216" s="390"/>
      <c r="L216" s="390"/>
      <c r="M216" s="390"/>
      <c r="N216" s="406"/>
      <c r="O216" s="406"/>
      <c r="P216" s="390"/>
      <c r="Q216" s="406"/>
      <c r="R216" s="390"/>
      <c r="S216" s="406"/>
      <c r="T216" s="391"/>
      <c r="U216" s="391"/>
      <c r="V216" s="391"/>
      <c r="W216" s="392"/>
      <c r="X216" s="391"/>
      <c r="Y216" s="407"/>
      <c r="Z216" s="390"/>
      <c r="AA216" s="408"/>
      <c r="AB216" s="408"/>
      <c r="AC216" s="408"/>
      <c r="AD216" s="390"/>
      <c r="AE216" s="409"/>
    </row>
    <row r="217" spans="2:31" s="65" customFormat="1" ht="15.95" customHeight="1" x14ac:dyDescent="0.25">
      <c r="B217" s="298"/>
      <c r="D217" s="40"/>
      <c r="E217" s="9"/>
      <c r="F217" s="9"/>
      <c r="G217" s="9"/>
      <c r="H217" s="9"/>
      <c r="I217" s="9"/>
      <c r="J217" s="41"/>
      <c r="N217" s="77"/>
      <c r="O217" s="79"/>
      <c r="Q217" s="77"/>
      <c r="S217" s="77"/>
      <c r="T217" s="9"/>
      <c r="U217" s="9"/>
      <c r="V217" s="9"/>
      <c r="W217" s="38"/>
      <c r="X217" s="9"/>
      <c r="Y217" s="58"/>
      <c r="AA217" s="62"/>
      <c r="AB217" s="62"/>
      <c r="AC217" s="62"/>
      <c r="AE217" s="60"/>
    </row>
    <row r="218" spans="2:31" s="65" customFormat="1" ht="15.95" customHeight="1" x14ac:dyDescent="0.25">
      <c r="B218" s="205" t="s">
        <v>185</v>
      </c>
      <c r="D218" s="37">
        <f>'Dowa-CostDriverInput'!T209</f>
        <v>2160000</v>
      </c>
      <c r="E218" s="9"/>
      <c r="F218" s="9">
        <f t="shared" ref="F218:F220" si="65">H$5</f>
        <v>400</v>
      </c>
      <c r="G218" s="9"/>
      <c r="H218" s="38">
        <f t="shared" ref="H218:H220" si="66">D218/F218</f>
        <v>5400</v>
      </c>
      <c r="I218" s="9"/>
      <c r="J218" s="433">
        <f t="shared" ref="J218:J220" si="67">H218/$H$8</f>
        <v>1.3605442176870748E-2</v>
      </c>
      <c r="N218" s="77"/>
      <c r="O218" s="79"/>
      <c r="Q218" s="77"/>
      <c r="S218" s="77"/>
      <c r="T218" s="9"/>
      <c r="U218" s="9"/>
      <c r="V218" s="9"/>
      <c r="W218" s="38"/>
      <c r="X218" s="9"/>
      <c r="Y218" s="58"/>
      <c r="AA218" s="62"/>
      <c r="AB218" s="62"/>
      <c r="AC218" s="62"/>
      <c r="AE218" s="60"/>
    </row>
    <row r="219" spans="2:31" s="65" customFormat="1" ht="15.95" customHeight="1" x14ac:dyDescent="0.25">
      <c r="B219" s="205" t="s">
        <v>19</v>
      </c>
      <c r="D219" s="37">
        <f>'Dowa-CostDriverInput'!T210</f>
        <v>2304180</v>
      </c>
      <c r="E219" s="9"/>
      <c r="F219" s="9">
        <f t="shared" si="65"/>
        <v>400</v>
      </c>
      <c r="G219" s="9"/>
      <c r="H219" s="38">
        <f t="shared" si="66"/>
        <v>5760.45</v>
      </c>
      <c r="I219" s="9"/>
      <c r="J219" s="433">
        <f t="shared" si="67"/>
        <v>1.451360544217687E-2</v>
      </c>
      <c r="N219" s="77"/>
      <c r="O219" s="79"/>
      <c r="Q219" s="77"/>
      <c r="S219" s="77"/>
      <c r="T219" s="9"/>
      <c r="U219" s="9"/>
      <c r="V219" s="9"/>
      <c r="W219" s="38"/>
      <c r="X219" s="9"/>
      <c r="Y219" s="58"/>
      <c r="AA219" s="62"/>
      <c r="AB219" s="62"/>
      <c r="AC219" s="62"/>
      <c r="AE219" s="60"/>
    </row>
    <row r="220" spans="2:31" s="65" customFormat="1" ht="15.95" customHeight="1" x14ac:dyDescent="0.25">
      <c r="B220" s="205" t="s">
        <v>187</v>
      </c>
      <c r="D220" s="37">
        <f>'Dowa-CostDriverInput'!T211</f>
        <v>2880000</v>
      </c>
      <c r="E220" s="9"/>
      <c r="F220" s="9">
        <f t="shared" si="65"/>
        <v>400</v>
      </c>
      <c r="G220" s="9"/>
      <c r="H220" s="38">
        <f t="shared" si="66"/>
        <v>7200</v>
      </c>
      <c r="I220" s="9"/>
      <c r="J220" s="433">
        <f t="shared" si="67"/>
        <v>1.8140589569160998E-2</v>
      </c>
      <c r="N220" s="77"/>
      <c r="O220" s="79"/>
      <c r="Q220" s="77"/>
      <c r="S220" s="77"/>
      <c r="T220" s="9"/>
      <c r="U220" s="9"/>
      <c r="V220" s="9"/>
      <c r="W220" s="38"/>
      <c r="X220" s="9"/>
      <c r="Y220" s="58"/>
      <c r="AA220" s="62"/>
      <c r="AB220" s="62"/>
      <c r="AC220" s="62"/>
      <c r="AE220" s="60"/>
    </row>
    <row r="221" spans="2:31" s="65" customFormat="1" ht="15.95" customHeight="1" thickBot="1" x14ac:dyDescent="0.3">
      <c r="B221" s="195" t="s">
        <v>189</v>
      </c>
      <c r="D221" s="394">
        <f>SUM(D218:D220)</f>
        <v>7344180</v>
      </c>
      <c r="E221" s="9"/>
      <c r="F221" s="9"/>
      <c r="G221" s="9"/>
      <c r="H221" s="69">
        <f>SUM(H218:H220)</f>
        <v>18360.45</v>
      </c>
      <c r="I221" s="9"/>
      <c r="J221" s="432">
        <f>SUM(J218:J220)</f>
        <v>4.6259637188208622E-2</v>
      </c>
      <c r="L221" s="23">
        <f>H221/$H$310</f>
        <v>4.9880536419162479E-2</v>
      </c>
      <c r="N221" s="77"/>
      <c r="O221" s="79"/>
      <c r="Q221" s="77"/>
      <c r="S221" s="77"/>
      <c r="T221" s="9"/>
      <c r="U221" s="9"/>
      <c r="V221" s="9"/>
      <c r="W221" s="38"/>
      <c r="X221" s="9"/>
      <c r="Y221" s="58"/>
      <c r="AA221" s="62"/>
      <c r="AB221" s="62"/>
      <c r="AC221" s="62"/>
      <c r="AE221" s="60"/>
    </row>
    <row r="222" spans="2:31" s="65" customFormat="1" ht="15.95" customHeight="1" x14ac:dyDescent="0.25">
      <c r="B222" s="298"/>
      <c r="D222" s="40"/>
      <c r="E222" s="9"/>
      <c r="F222" s="9"/>
      <c r="G222" s="9"/>
      <c r="H222" s="9"/>
      <c r="I222" s="9"/>
      <c r="J222" s="41"/>
      <c r="N222" s="77"/>
      <c r="O222" s="79"/>
      <c r="Q222" s="77"/>
      <c r="S222" s="77"/>
      <c r="T222" s="9"/>
      <c r="U222" s="9"/>
      <c r="V222" s="9"/>
      <c r="W222" s="38"/>
      <c r="X222" s="9"/>
      <c r="Y222" s="58"/>
      <c r="AA222" s="62"/>
      <c r="AB222" s="62"/>
      <c r="AC222" s="62"/>
      <c r="AE222" s="60"/>
    </row>
    <row r="223" spans="2:31" s="65" customFormat="1" ht="15.95" customHeight="1" thickBot="1" x14ac:dyDescent="0.3">
      <c r="B223" s="473" t="s">
        <v>146</v>
      </c>
      <c r="C223" s="226"/>
      <c r="D223" s="430">
        <f>D221+D214+D207+D197+D191+D160</f>
        <v>36284640</v>
      </c>
      <c r="E223" s="229"/>
      <c r="F223" s="229"/>
      <c r="G223" s="229"/>
      <c r="H223" s="431">
        <f>H221+H214+H207+H197+H191+H160</f>
        <v>90711.599999999991</v>
      </c>
      <c r="I223" s="229"/>
      <c r="J223" s="435">
        <f>J221+J214+J207+J197+J191+J160</f>
        <v>0.22855026455026453</v>
      </c>
      <c r="K223" s="226"/>
      <c r="L223" s="228">
        <f>H223/$H$310</f>
        <v>0.24643967154620386</v>
      </c>
      <c r="M223" s="226"/>
      <c r="N223" s="410"/>
      <c r="O223" s="410"/>
      <c r="P223" s="226"/>
      <c r="Q223" s="410"/>
      <c r="R223" s="226"/>
      <c r="S223" s="410"/>
      <c r="T223" s="229"/>
      <c r="U223" s="229"/>
      <c r="V223" s="229"/>
      <c r="W223" s="227"/>
      <c r="X223" s="229"/>
      <c r="Y223" s="411"/>
      <c r="Z223" s="226"/>
      <c r="AA223" s="412"/>
      <c r="AB223" s="412"/>
      <c r="AC223" s="412"/>
      <c r="AD223" s="226"/>
      <c r="AE223" s="413"/>
    </row>
    <row r="224" spans="2:31" s="65" customFormat="1" ht="15.95" customHeight="1" x14ac:dyDescent="0.25">
      <c r="B224" s="21"/>
      <c r="D224" s="40"/>
      <c r="E224" s="9"/>
      <c r="F224" s="9"/>
      <c r="G224" s="9"/>
      <c r="H224" s="9"/>
      <c r="I224" s="9"/>
      <c r="J224" s="41"/>
      <c r="N224" s="77"/>
      <c r="O224" s="79"/>
      <c r="Q224" s="77"/>
      <c r="S224" s="77"/>
      <c r="T224" s="9"/>
      <c r="U224" s="9"/>
      <c r="V224" s="9"/>
      <c r="W224" s="38"/>
      <c r="X224" s="9"/>
      <c r="Y224" s="58"/>
      <c r="AA224" s="62"/>
      <c r="AB224" s="62"/>
      <c r="AC224" s="62"/>
      <c r="AE224" s="60"/>
    </row>
    <row r="225" spans="2:31" s="65" customFormat="1" ht="15.95" customHeight="1" x14ac:dyDescent="0.25">
      <c r="B225" s="305" t="s">
        <v>140</v>
      </c>
      <c r="C225" s="437"/>
      <c r="D225" s="438"/>
      <c r="E225" s="437"/>
      <c r="F225" s="437"/>
      <c r="G225" s="437"/>
      <c r="H225" s="437"/>
      <c r="I225" s="437"/>
      <c r="J225" s="439"/>
      <c r="K225" s="437"/>
      <c r="L225" s="437"/>
      <c r="M225" s="437"/>
      <c r="N225" s="440"/>
      <c r="O225" s="440"/>
      <c r="P225" s="437"/>
      <c r="Q225" s="440"/>
      <c r="R225" s="437"/>
      <c r="S225" s="440"/>
      <c r="T225" s="437"/>
      <c r="U225" s="437"/>
      <c r="V225" s="437"/>
      <c r="W225" s="441"/>
      <c r="X225" s="437"/>
      <c r="Y225" s="442"/>
      <c r="Z225" s="437"/>
      <c r="AA225" s="443"/>
      <c r="AB225" s="443"/>
      <c r="AC225" s="443"/>
      <c r="AD225" s="437"/>
      <c r="AE225" s="444"/>
    </row>
    <row r="226" spans="2:31" s="65" customFormat="1" ht="15.95" customHeight="1" x14ac:dyDescent="0.25">
      <c r="B226" s="301"/>
      <c r="D226" s="40"/>
      <c r="E226" s="9"/>
      <c r="F226" s="9"/>
      <c r="G226" s="9"/>
      <c r="H226" s="9"/>
      <c r="I226" s="9"/>
      <c r="J226" s="41"/>
      <c r="N226" s="77"/>
      <c r="O226" s="79"/>
      <c r="Q226" s="77"/>
      <c r="S226" s="77"/>
      <c r="T226" s="9"/>
      <c r="U226" s="9"/>
      <c r="V226" s="9"/>
      <c r="W226" s="38"/>
      <c r="X226" s="9"/>
      <c r="Y226" s="58"/>
      <c r="AA226" s="62"/>
      <c r="AB226" s="62"/>
      <c r="AC226" s="62"/>
      <c r="AE226" s="60"/>
    </row>
    <row r="227" spans="2:31" s="65" customFormat="1" ht="15.95" customHeight="1" x14ac:dyDescent="0.25">
      <c r="B227" s="289" t="s">
        <v>73</v>
      </c>
      <c r="C227" s="395"/>
      <c r="D227" s="396"/>
      <c r="E227" s="397"/>
      <c r="F227" s="397"/>
      <c r="G227" s="397"/>
      <c r="H227" s="397"/>
      <c r="I227" s="397"/>
      <c r="J227" s="398"/>
      <c r="K227" s="395"/>
      <c r="L227" s="395"/>
      <c r="M227" s="395"/>
      <c r="N227" s="399"/>
      <c r="O227" s="399"/>
      <c r="P227" s="395"/>
      <c r="Q227" s="399"/>
      <c r="R227" s="395"/>
      <c r="S227" s="399"/>
      <c r="T227" s="397"/>
      <c r="U227" s="397"/>
      <c r="V227" s="397"/>
      <c r="W227" s="400"/>
      <c r="X227" s="397"/>
      <c r="Y227" s="401"/>
      <c r="Z227" s="395"/>
      <c r="AA227" s="402"/>
      <c r="AB227" s="402"/>
      <c r="AC227" s="402"/>
      <c r="AD227" s="395"/>
      <c r="AE227" s="403"/>
    </row>
    <row r="228" spans="2:31" s="65" customFormat="1" ht="15.95" customHeight="1" x14ac:dyDescent="0.25">
      <c r="B228" s="132"/>
      <c r="D228" s="40"/>
      <c r="E228" s="9"/>
      <c r="F228" s="9"/>
      <c r="G228" s="9"/>
      <c r="H228" s="9"/>
      <c r="I228" s="9"/>
      <c r="J228" s="41"/>
      <c r="N228" s="77"/>
      <c r="O228" s="79"/>
      <c r="Q228" s="77"/>
      <c r="S228" s="77"/>
      <c r="T228" s="9"/>
      <c r="U228" s="9"/>
      <c r="V228" s="9"/>
      <c r="W228" s="38"/>
      <c r="X228" s="9"/>
      <c r="Y228" s="58"/>
      <c r="AA228" s="62"/>
      <c r="AB228" s="62"/>
      <c r="AC228" s="62"/>
      <c r="AE228" s="60"/>
    </row>
    <row r="229" spans="2:31" s="65" customFormat="1" ht="15.95" customHeight="1" x14ac:dyDescent="0.25">
      <c r="B229" s="241" t="s">
        <v>74</v>
      </c>
      <c r="C229" s="390"/>
      <c r="D229" s="404"/>
      <c r="E229" s="391"/>
      <c r="F229" s="391"/>
      <c r="G229" s="391"/>
      <c r="H229" s="391"/>
      <c r="I229" s="391"/>
      <c r="J229" s="405"/>
      <c r="K229" s="390"/>
      <c r="L229" s="390"/>
      <c r="M229" s="390"/>
      <c r="N229" s="406"/>
      <c r="O229" s="406"/>
      <c r="P229" s="390"/>
      <c r="Q229" s="406"/>
      <c r="R229" s="390"/>
      <c r="S229" s="406"/>
      <c r="T229" s="391"/>
      <c r="U229" s="391"/>
      <c r="V229" s="391"/>
      <c r="W229" s="392"/>
      <c r="X229" s="391"/>
      <c r="Y229" s="407"/>
      <c r="Z229" s="390"/>
      <c r="AA229" s="408"/>
      <c r="AB229" s="408"/>
      <c r="AC229" s="408"/>
      <c r="AD229" s="390"/>
      <c r="AE229" s="409"/>
    </row>
    <row r="230" spans="2:31" s="65" customFormat="1" ht="15.95" customHeight="1" x14ac:dyDescent="0.25">
      <c r="B230" s="133"/>
      <c r="D230" s="40"/>
      <c r="E230" s="9"/>
      <c r="F230" s="9"/>
      <c r="G230" s="9"/>
      <c r="H230" s="9"/>
      <c r="I230" s="9"/>
      <c r="J230" s="41"/>
      <c r="N230" s="77"/>
      <c r="O230" s="79"/>
      <c r="Q230" s="77"/>
      <c r="S230" s="77"/>
      <c r="T230" s="9"/>
      <c r="U230" s="9"/>
      <c r="V230" s="9"/>
      <c r="W230" s="38"/>
      <c r="X230" s="9"/>
      <c r="Y230" s="58"/>
      <c r="AA230" s="62"/>
      <c r="AB230" s="62"/>
      <c r="AC230" s="62"/>
      <c r="AE230" s="60"/>
    </row>
    <row r="231" spans="2:31" s="65" customFormat="1" ht="15.95" customHeight="1" x14ac:dyDescent="0.25">
      <c r="B231" s="197" t="s">
        <v>88</v>
      </c>
      <c r="D231" s="37">
        <f>'Dowa-CostDriverInput'!T232</f>
        <v>70000</v>
      </c>
      <c r="E231" s="9"/>
      <c r="F231" s="9">
        <f>H$6</f>
        <v>420</v>
      </c>
      <c r="G231" s="9"/>
      <c r="H231" s="38">
        <f t="shared" ref="H231" si="68">D231/F231</f>
        <v>166.66666666666666</v>
      </c>
      <c r="I231" s="9"/>
      <c r="J231" s="433">
        <f t="shared" ref="J231" si="69">H231/$H$8</f>
        <v>4.1992105484168975E-4</v>
      </c>
      <c r="N231" s="77"/>
      <c r="O231" s="79"/>
      <c r="Q231" s="77"/>
      <c r="S231" s="77"/>
      <c r="T231" s="9"/>
      <c r="U231" s="9"/>
      <c r="V231" s="9"/>
      <c r="W231" s="38"/>
      <c r="X231" s="9"/>
      <c r="Y231" s="58"/>
      <c r="AA231" s="62"/>
      <c r="AB231" s="62"/>
      <c r="AC231" s="62"/>
      <c r="AE231" s="60"/>
    </row>
    <row r="232" spans="2:31" s="65" customFormat="1" ht="15.95" customHeight="1" x14ac:dyDescent="0.25">
      <c r="B232" s="205" t="s">
        <v>125</v>
      </c>
      <c r="D232" s="37">
        <f>'Dowa-CostDriverInput'!T233</f>
        <v>17400</v>
      </c>
      <c r="E232" s="9"/>
      <c r="F232" s="9">
        <f t="shared" ref="F232:F236" si="70">H$6</f>
        <v>420</v>
      </c>
      <c r="G232" s="9"/>
      <c r="H232" s="38">
        <f t="shared" ref="H232:H236" si="71">D232/F232</f>
        <v>41.428571428571431</v>
      </c>
      <c r="I232" s="9"/>
      <c r="J232" s="433">
        <f t="shared" ref="J232:J236" si="72">H232/$H$8</f>
        <v>1.0438037648922004E-4</v>
      </c>
      <c r="N232" s="77"/>
      <c r="O232" s="79"/>
      <c r="Q232" s="77"/>
      <c r="S232" s="77"/>
      <c r="T232" s="9"/>
      <c r="U232" s="9"/>
      <c r="V232" s="9"/>
      <c r="W232" s="38"/>
      <c r="X232" s="9"/>
      <c r="Y232" s="58"/>
      <c r="AA232" s="62"/>
      <c r="AB232" s="62"/>
      <c r="AC232" s="62"/>
      <c r="AE232" s="60"/>
    </row>
    <row r="233" spans="2:31" s="65" customFormat="1" ht="15.95" customHeight="1" x14ac:dyDescent="0.25">
      <c r="B233" s="197" t="s">
        <v>158</v>
      </c>
      <c r="D233" s="37">
        <f>'Dowa-CostDriverInput'!T234</f>
        <v>3400</v>
      </c>
      <c r="E233" s="9"/>
      <c r="F233" s="9">
        <f t="shared" si="70"/>
        <v>420</v>
      </c>
      <c r="G233" s="9"/>
      <c r="H233" s="38">
        <f t="shared" si="71"/>
        <v>8.0952380952380949</v>
      </c>
      <c r="I233" s="9"/>
      <c r="J233" s="433">
        <f t="shared" si="72"/>
        <v>2.0396165520882075E-5</v>
      </c>
      <c r="N233" s="77"/>
      <c r="O233" s="79"/>
      <c r="Q233" s="77"/>
      <c r="S233" s="77"/>
      <c r="T233" s="9"/>
      <c r="U233" s="9"/>
      <c r="V233" s="9"/>
      <c r="W233" s="38"/>
      <c r="X233" s="9"/>
      <c r="Y233" s="58"/>
      <c r="AA233" s="62"/>
      <c r="AB233" s="62"/>
      <c r="AC233" s="62"/>
      <c r="AE233" s="60"/>
    </row>
    <row r="234" spans="2:31" s="65" customFormat="1" ht="15.95" customHeight="1" x14ac:dyDescent="0.25">
      <c r="B234" s="197" t="s">
        <v>89</v>
      </c>
      <c r="D234" s="37">
        <f>'Dowa-CostDriverInput'!T235</f>
        <v>7000</v>
      </c>
      <c r="E234" s="9"/>
      <c r="F234" s="9">
        <f t="shared" si="70"/>
        <v>420</v>
      </c>
      <c r="G234" s="9"/>
      <c r="H234" s="38">
        <f t="shared" si="71"/>
        <v>16.666666666666668</v>
      </c>
      <c r="I234" s="9"/>
      <c r="J234" s="433">
        <f t="shared" si="72"/>
        <v>4.199210548416898E-5</v>
      </c>
      <c r="N234" s="77"/>
      <c r="O234" s="79"/>
      <c r="Q234" s="77"/>
      <c r="S234" s="77"/>
      <c r="T234" s="9"/>
      <c r="U234" s="9"/>
      <c r="V234" s="9"/>
      <c r="W234" s="38"/>
      <c r="X234" s="9"/>
      <c r="Y234" s="58"/>
      <c r="AA234" s="62"/>
      <c r="AB234" s="62"/>
      <c r="AC234" s="62"/>
      <c r="AE234" s="60"/>
    </row>
    <row r="235" spans="2:31" s="65" customFormat="1" ht="15.95" customHeight="1" x14ac:dyDescent="0.25">
      <c r="B235" s="197" t="s">
        <v>18</v>
      </c>
      <c r="D235" s="37">
        <f>'Dowa-CostDriverInput'!T236</f>
        <v>6400</v>
      </c>
      <c r="E235" s="9"/>
      <c r="F235" s="9">
        <f t="shared" si="70"/>
        <v>420</v>
      </c>
      <c r="G235" s="9"/>
      <c r="H235" s="38">
        <f t="shared" si="71"/>
        <v>15.238095238095237</v>
      </c>
      <c r="I235" s="9"/>
      <c r="J235" s="433">
        <f t="shared" si="72"/>
        <v>3.8392782156954494E-5</v>
      </c>
      <c r="N235" s="77"/>
      <c r="O235" s="79"/>
      <c r="Q235" s="77"/>
      <c r="S235" s="77"/>
      <c r="T235" s="9"/>
      <c r="U235" s="9"/>
      <c r="V235" s="9"/>
      <c r="W235" s="38"/>
      <c r="X235" s="9"/>
      <c r="Y235" s="58"/>
      <c r="AA235" s="62"/>
      <c r="AB235" s="62"/>
      <c r="AC235" s="62"/>
      <c r="AE235" s="60"/>
    </row>
    <row r="236" spans="2:31" s="65" customFormat="1" ht="15.95" customHeight="1" x14ac:dyDescent="0.25">
      <c r="B236" s="197" t="s">
        <v>19</v>
      </c>
      <c r="D236" s="37">
        <f>'Dowa-CostDriverInput'!T237</f>
        <v>42670</v>
      </c>
      <c r="E236" s="9"/>
      <c r="F236" s="9">
        <f t="shared" si="70"/>
        <v>420</v>
      </c>
      <c r="G236" s="9"/>
      <c r="H236" s="38">
        <f t="shared" si="71"/>
        <v>101.5952380952381</v>
      </c>
      <c r="I236" s="9"/>
      <c r="J236" s="433">
        <f t="shared" si="72"/>
        <v>2.5597187728707005E-4</v>
      </c>
      <c r="N236" s="77"/>
      <c r="O236" s="79"/>
      <c r="Q236" s="77"/>
      <c r="S236" s="77"/>
      <c r="T236" s="9"/>
      <c r="U236" s="9"/>
      <c r="V236" s="9"/>
      <c r="W236" s="38"/>
      <c r="X236" s="9"/>
      <c r="Y236" s="58"/>
      <c r="AA236" s="62"/>
      <c r="AB236" s="62"/>
      <c r="AC236" s="62"/>
      <c r="AE236" s="60"/>
    </row>
    <row r="237" spans="2:31" s="65" customFormat="1" ht="15.95" customHeight="1" thickBot="1" x14ac:dyDescent="0.3">
      <c r="B237" s="195" t="s">
        <v>85</v>
      </c>
      <c r="D237" s="394">
        <f>SUM(D231:D236)</f>
        <v>146870</v>
      </c>
      <c r="E237" s="9"/>
      <c r="F237" s="9"/>
      <c r="G237" s="9"/>
      <c r="H237" s="69">
        <f>SUM(H231:H236)</f>
        <v>349.69047619047615</v>
      </c>
      <c r="I237" s="9"/>
      <c r="J237" s="432">
        <f>SUM(J231:J236)</f>
        <v>8.8105436177998535E-4</v>
      </c>
      <c r="L237" s="23">
        <f>H237/$H$310</f>
        <v>9.5001748503186552E-4</v>
      </c>
      <c r="N237" s="77"/>
      <c r="O237" s="79"/>
      <c r="Q237" s="77"/>
      <c r="S237" s="77"/>
      <c r="T237" s="9"/>
      <c r="U237" s="9"/>
      <c r="V237" s="9"/>
      <c r="W237" s="38"/>
      <c r="X237" s="9"/>
      <c r="Y237" s="58"/>
      <c r="AA237" s="62"/>
      <c r="AB237" s="62"/>
      <c r="AC237" s="62"/>
      <c r="AE237" s="60"/>
    </row>
    <row r="238" spans="2:31" s="65" customFormat="1" ht="15.95" customHeight="1" x14ac:dyDescent="0.25">
      <c r="B238" s="196"/>
      <c r="D238" s="40"/>
      <c r="E238" s="9"/>
      <c r="F238" s="9"/>
      <c r="G238" s="9"/>
      <c r="H238" s="9"/>
      <c r="I238" s="9"/>
      <c r="J238" s="41"/>
      <c r="N238" s="77"/>
      <c r="O238" s="79"/>
      <c r="Q238" s="77"/>
      <c r="S238" s="77"/>
      <c r="T238" s="9"/>
      <c r="U238" s="9"/>
      <c r="V238" s="9"/>
      <c r="W238" s="38"/>
      <c r="X238" s="9"/>
      <c r="Y238" s="58"/>
      <c r="AA238" s="62"/>
      <c r="AB238" s="62"/>
      <c r="AC238" s="62"/>
      <c r="AE238" s="60"/>
    </row>
    <row r="239" spans="2:31" s="65" customFormat="1" ht="15.95" customHeight="1" x14ac:dyDescent="0.25">
      <c r="B239" s="239" t="s">
        <v>86</v>
      </c>
      <c r="C239" s="390"/>
      <c r="D239" s="404"/>
      <c r="E239" s="391"/>
      <c r="F239" s="391"/>
      <c r="G239" s="391"/>
      <c r="H239" s="391"/>
      <c r="I239" s="391"/>
      <c r="J239" s="405"/>
      <c r="K239" s="390"/>
      <c r="L239" s="390"/>
      <c r="M239" s="390"/>
      <c r="N239" s="406"/>
      <c r="O239" s="406"/>
      <c r="P239" s="390"/>
      <c r="Q239" s="406"/>
      <c r="R239" s="390"/>
      <c r="S239" s="406"/>
      <c r="T239" s="391"/>
      <c r="U239" s="391"/>
      <c r="V239" s="391"/>
      <c r="W239" s="392"/>
      <c r="X239" s="391"/>
      <c r="Y239" s="407"/>
      <c r="Z239" s="390"/>
      <c r="AA239" s="408"/>
      <c r="AB239" s="408"/>
      <c r="AC239" s="408"/>
      <c r="AD239" s="390"/>
      <c r="AE239" s="409"/>
    </row>
    <row r="240" spans="2:31" s="65" customFormat="1" ht="15.95" customHeight="1" x14ac:dyDescent="0.25">
      <c r="B240" s="214"/>
      <c r="D240" s="40"/>
      <c r="E240" s="9"/>
      <c r="F240" s="9"/>
      <c r="G240" s="9"/>
      <c r="H240" s="9"/>
      <c r="I240" s="9"/>
      <c r="J240" s="41"/>
      <c r="N240" s="77"/>
      <c r="O240" s="79"/>
      <c r="Q240" s="77"/>
      <c r="S240" s="77"/>
      <c r="T240" s="9"/>
      <c r="U240" s="9"/>
      <c r="V240" s="9"/>
      <c r="W240" s="38"/>
      <c r="X240" s="9"/>
      <c r="Y240" s="58"/>
      <c r="AA240" s="62"/>
      <c r="AB240" s="62"/>
      <c r="AC240" s="62"/>
      <c r="AE240" s="60"/>
    </row>
    <row r="241" spans="2:31" s="65" customFormat="1" ht="15.95" customHeight="1" x14ac:dyDescent="0.25">
      <c r="B241" s="206" t="s">
        <v>87</v>
      </c>
      <c r="D241" s="40"/>
      <c r="E241" s="9"/>
      <c r="F241" s="9"/>
      <c r="G241" s="9"/>
      <c r="H241" s="9"/>
      <c r="I241" s="9"/>
      <c r="J241" s="41"/>
      <c r="N241" s="77"/>
      <c r="O241" s="79"/>
      <c r="Q241" s="77"/>
      <c r="S241" s="77"/>
      <c r="T241" s="9"/>
      <c r="U241" s="9"/>
      <c r="V241" s="9"/>
      <c r="W241" s="38"/>
      <c r="X241" s="9"/>
      <c r="Y241" s="58"/>
      <c r="AA241" s="62"/>
      <c r="AB241" s="62"/>
      <c r="AC241" s="62"/>
      <c r="AE241" s="60"/>
    </row>
    <row r="242" spans="2:31" s="65" customFormat="1" ht="15.95" customHeight="1" x14ac:dyDescent="0.25">
      <c r="B242" s="197" t="s">
        <v>88</v>
      </c>
      <c r="D242" s="37">
        <f>'Dowa-CostDriverInput'!T243</f>
        <v>1540000</v>
      </c>
      <c r="E242" s="9"/>
      <c r="F242" s="9">
        <f t="shared" ref="F242:F247" si="73">H$6</f>
        <v>420</v>
      </c>
      <c r="G242" s="9"/>
      <c r="H242" s="38">
        <f t="shared" ref="H242:H247" si="74">D242/F242</f>
        <v>3666.6666666666665</v>
      </c>
      <c r="I242" s="9"/>
      <c r="J242" s="433">
        <f t="shared" ref="J242:J247" si="75">H242/$H$8</f>
        <v>9.2382632065171749E-3</v>
      </c>
      <c r="N242" s="77"/>
      <c r="O242" s="79"/>
      <c r="Q242" s="77"/>
      <c r="S242" s="77"/>
      <c r="T242" s="9"/>
      <c r="U242" s="9"/>
      <c r="V242" s="9"/>
      <c r="W242" s="38"/>
      <c r="X242" s="9"/>
      <c r="Y242" s="58"/>
      <c r="AA242" s="62"/>
      <c r="AB242" s="62"/>
      <c r="AC242" s="62"/>
      <c r="AE242" s="60"/>
    </row>
    <row r="243" spans="2:31" s="65" customFormat="1" ht="15.95" customHeight="1" x14ac:dyDescent="0.25">
      <c r="B243" s="197" t="s">
        <v>125</v>
      </c>
      <c r="D243" s="37">
        <f>'Dowa-CostDriverInput'!T244</f>
        <v>382800</v>
      </c>
      <c r="E243" s="9"/>
      <c r="F243" s="9">
        <f t="shared" si="73"/>
        <v>420</v>
      </c>
      <c r="G243" s="9"/>
      <c r="H243" s="38">
        <f t="shared" si="74"/>
        <v>911.42857142857144</v>
      </c>
      <c r="I243" s="9"/>
      <c r="J243" s="433">
        <f t="shared" si="75"/>
        <v>2.2963682827628405E-3</v>
      </c>
      <c r="N243" s="77"/>
      <c r="O243" s="79"/>
      <c r="Q243" s="77"/>
      <c r="S243" s="77"/>
      <c r="T243" s="9"/>
      <c r="U243" s="9"/>
      <c r="V243" s="9"/>
      <c r="W243" s="38"/>
      <c r="X243" s="9"/>
      <c r="Y243" s="58"/>
      <c r="AA243" s="62"/>
      <c r="AB243" s="62"/>
      <c r="AC243" s="62"/>
      <c r="AE243" s="60"/>
    </row>
    <row r="244" spans="2:31" s="65" customFormat="1" ht="15.95" customHeight="1" x14ac:dyDescent="0.25">
      <c r="B244" s="197" t="s">
        <v>200</v>
      </c>
      <c r="D244" s="37">
        <f>'Dowa-CostDriverInput'!T245</f>
        <v>37400</v>
      </c>
      <c r="E244" s="9"/>
      <c r="F244" s="9">
        <f t="shared" si="73"/>
        <v>420</v>
      </c>
      <c r="G244" s="9"/>
      <c r="H244" s="38">
        <f t="shared" si="74"/>
        <v>89.047619047619051</v>
      </c>
      <c r="I244" s="9"/>
      <c r="J244" s="433">
        <f t="shared" si="75"/>
        <v>2.2435782072970282E-4</v>
      </c>
      <c r="N244" s="77"/>
      <c r="O244" s="79"/>
      <c r="Q244" s="77"/>
      <c r="S244" s="77"/>
      <c r="T244" s="9"/>
      <c r="U244" s="9"/>
      <c r="V244" s="9"/>
      <c r="W244" s="38"/>
      <c r="X244" s="9"/>
      <c r="Y244" s="58"/>
      <c r="AA244" s="62"/>
      <c r="AB244" s="62"/>
      <c r="AC244" s="62"/>
      <c r="AE244" s="60"/>
    </row>
    <row r="245" spans="2:31" s="65" customFormat="1" ht="15.95" customHeight="1" x14ac:dyDescent="0.25">
      <c r="B245" s="197" t="s">
        <v>89</v>
      </c>
      <c r="D245" s="37">
        <f>'Dowa-CostDriverInput'!T246</f>
        <v>308000</v>
      </c>
      <c r="E245" s="9"/>
      <c r="F245" s="9">
        <f t="shared" si="73"/>
        <v>420</v>
      </c>
      <c r="G245" s="9"/>
      <c r="H245" s="38">
        <f t="shared" si="74"/>
        <v>733.33333333333337</v>
      </c>
      <c r="I245" s="9"/>
      <c r="J245" s="433">
        <f t="shared" si="75"/>
        <v>1.847652641303435E-3</v>
      </c>
      <c r="N245" s="77"/>
      <c r="O245" s="79"/>
      <c r="Q245" s="77"/>
      <c r="S245" s="77"/>
      <c r="T245" s="9"/>
      <c r="U245" s="9"/>
      <c r="V245" s="9"/>
      <c r="W245" s="38"/>
      <c r="X245" s="9"/>
      <c r="Y245" s="58"/>
      <c r="AA245" s="62"/>
      <c r="AB245" s="62"/>
      <c r="AC245" s="62"/>
      <c r="AE245" s="60"/>
    </row>
    <row r="246" spans="2:31" s="65" customFormat="1" ht="15.95" customHeight="1" x14ac:dyDescent="0.25">
      <c r="B246" s="197" t="s">
        <v>18</v>
      </c>
      <c r="D246" s="37">
        <f>'Dowa-CostDriverInput'!T247</f>
        <v>149600</v>
      </c>
      <c r="E246" s="9"/>
      <c r="F246" s="9">
        <f t="shared" si="73"/>
        <v>420</v>
      </c>
      <c r="G246" s="9"/>
      <c r="H246" s="38">
        <f t="shared" si="74"/>
        <v>356.1904761904762</v>
      </c>
      <c r="I246" s="9"/>
      <c r="J246" s="433">
        <f t="shared" si="75"/>
        <v>8.9743128291881128E-4</v>
      </c>
      <c r="N246" s="77"/>
      <c r="O246" s="79"/>
      <c r="Q246" s="77"/>
      <c r="S246" s="77"/>
      <c r="T246" s="9"/>
      <c r="U246" s="9"/>
      <c r="V246" s="9"/>
      <c r="W246" s="38"/>
      <c r="X246" s="9"/>
      <c r="Y246" s="58"/>
      <c r="AA246" s="62"/>
      <c r="AB246" s="62"/>
      <c r="AC246" s="62"/>
      <c r="AE246" s="60"/>
    </row>
    <row r="247" spans="2:31" s="65" customFormat="1" ht="15.95" customHeight="1" x14ac:dyDescent="0.25">
      <c r="B247" s="197" t="s">
        <v>19</v>
      </c>
      <c r="D247" s="37">
        <f>'Dowa-CostDriverInput'!T248</f>
        <v>750992</v>
      </c>
      <c r="E247" s="9"/>
      <c r="F247" s="9">
        <f t="shared" si="73"/>
        <v>420</v>
      </c>
      <c r="G247" s="9"/>
      <c r="H247" s="38">
        <f t="shared" si="74"/>
        <v>1788.0761904761905</v>
      </c>
      <c r="I247" s="9"/>
      <c r="J247" s="433">
        <f t="shared" si="75"/>
        <v>4.505105040252433E-3</v>
      </c>
      <c r="N247" s="77"/>
      <c r="O247" s="79"/>
      <c r="Q247" s="77"/>
      <c r="S247" s="77"/>
      <c r="T247" s="9"/>
      <c r="U247" s="9"/>
      <c r="V247" s="9"/>
      <c r="W247" s="38"/>
      <c r="X247" s="9"/>
      <c r="Y247" s="58"/>
      <c r="AA247" s="62"/>
      <c r="AB247" s="62"/>
      <c r="AC247" s="62"/>
      <c r="AE247" s="60"/>
    </row>
    <row r="248" spans="2:31" s="65" customFormat="1" ht="15.95" customHeight="1" thickBot="1" x14ac:dyDescent="0.3">
      <c r="B248" s="210" t="s">
        <v>91</v>
      </c>
      <c r="D248" s="394">
        <f>SUM(D242:D247)</f>
        <v>3168792</v>
      </c>
      <c r="E248" s="9"/>
      <c r="F248" s="9"/>
      <c r="G248" s="9"/>
      <c r="H248" s="69">
        <f>SUM(H242:H247)</f>
        <v>7544.7428571428563</v>
      </c>
      <c r="I248" s="9"/>
      <c r="J248" s="432">
        <f>SUM(J242:J247)</f>
        <v>1.9009178274484399E-2</v>
      </c>
      <c r="L248" s="23">
        <f>H248/$H$310</f>
        <v>2.0497091349009976E-2</v>
      </c>
      <c r="N248" s="77"/>
      <c r="O248" s="79"/>
      <c r="Q248" s="77"/>
      <c r="S248" s="77"/>
      <c r="T248" s="9"/>
      <c r="U248" s="9"/>
      <c r="V248" s="9"/>
      <c r="W248" s="38"/>
      <c r="X248" s="9"/>
      <c r="Y248" s="58"/>
      <c r="AA248" s="62"/>
      <c r="AB248" s="62"/>
      <c r="AC248" s="62"/>
      <c r="AE248" s="60"/>
    </row>
    <row r="249" spans="2:31" s="65" customFormat="1" ht="15.95" customHeight="1" x14ac:dyDescent="0.25">
      <c r="B249" s="197"/>
      <c r="D249" s="40"/>
      <c r="E249" s="9"/>
      <c r="F249" s="9"/>
      <c r="G249" s="9"/>
      <c r="H249" s="9"/>
      <c r="I249" s="9"/>
      <c r="J249" s="41"/>
      <c r="N249" s="77"/>
      <c r="O249" s="79"/>
      <c r="Q249" s="77"/>
      <c r="S249" s="77"/>
      <c r="T249" s="9"/>
      <c r="U249" s="9"/>
      <c r="V249" s="9"/>
      <c r="W249" s="38"/>
      <c r="X249" s="9"/>
      <c r="Y249" s="58"/>
      <c r="AA249" s="62"/>
      <c r="AB249" s="62"/>
      <c r="AC249" s="62"/>
      <c r="AE249" s="60"/>
    </row>
    <row r="250" spans="2:31" s="65" customFormat="1" ht="15.95" customHeight="1" x14ac:dyDescent="0.25">
      <c r="B250" s="207" t="s">
        <v>92</v>
      </c>
      <c r="D250" s="40"/>
      <c r="E250" s="9"/>
      <c r="F250" s="9"/>
      <c r="G250" s="9"/>
      <c r="H250" s="9"/>
      <c r="I250" s="9"/>
      <c r="J250" s="41"/>
      <c r="N250" s="77"/>
      <c r="O250" s="79"/>
      <c r="Q250" s="77"/>
      <c r="S250" s="77"/>
      <c r="T250" s="9"/>
      <c r="U250" s="9"/>
      <c r="V250" s="9"/>
      <c r="W250" s="38"/>
      <c r="X250" s="9"/>
      <c r="Y250" s="58"/>
      <c r="AA250" s="62"/>
      <c r="AB250" s="62"/>
      <c r="AC250" s="62"/>
      <c r="AE250" s="60"/>
    </row>
    <row r="251" spans="2:31" s="65" customFormat="1" ht="15.95" customHeight="1" x14ac:dyDescent="0.25">
      <c r="B251" s="197" t="s">
        <v>20</v>
      </c>
      <c r="D251" s="37">
        <f>'Dowa-CostDriverInput'!T252</f>
        <v>165000</v>
      </c>
      <c r="E251" s="9"/>
      <c r="F251" s="9">
        <f t="shared" ref="F251:F259" si="76">H$6</f>
        <v>420</v>
      </c>
      <c r="G251" s="9"/>
      <c r="H251" s="38">
        <f t="shared" ref="H251:H259" si="77">D251/F251</f>
        <v>392.85714285714283</v>
      </c>
      <c r="I251" s="9"/>
      <c r="J251" s="433">
        <f t="shared" ref="J251:J259" si="78">H251/$H$8</f>
        <v>9.8981391498398287E-4</v>
      </c>
      <c r="N251" s="77"/>
      <c r="O251" s="79"/>
      <c r="Q251" s="77"/>
      <c r="S251" s="77"/>
      <c r="T251" s="9"/>
      <c r="U251" s="9"/>
      <c r="V251" s="9"/>
      <c r="W251" s="38"/>
      <c r="X251" s="9"/>
      <c r="Y251" s="58"/>
      <c r="AA251" s="62"/>
      <c r="AB251" s="62"/>
      <c r="AC251" s="62"/>
      <c r="AE251" s="60"/>
    </row>
    <row r="252" spans="2:31" s="65" customFormat="1" ht="15.95" customHeight="1" x14ac:dyDescent="0.25">
      <c r="B252" s="197" t="s">
        <v>21</v>
      </c>
      <c r="D252" s="37">
        <f>'Dowa-CostDriverInput'!T253</f>
        <v>550</v>
      </c>
      <c r="E252" s="9"/>
      <c r="F252" s="9">
        <f t="shared" si="76"/>
        <v>420</v>
      </c>
      <c r="G252" s="9"/>
      <c r="H252" s="38">
        <f t="shared" si="77"/>
        <v>1.3095238095238095</v>
      </c>
      <c r="I252" s="9"/>
      <c r="J252" s="433">
        <f t="shared" si="78"/>
        <v>3.2993797166132767E-6</v>
      </c>
      <c r="N252" s="77"/>
      <c r="O252" s="79"/>
      <c r="Q252" s="77"/>
      <c r="S252" s="77"/>
      <c r="T252" s="9"/>
      <c r="U252" s="9"/>
      <c r="V252" s="9"/>
      <c r="W252" s="38"/>
      <c r="X252" s="9"/>
      <c r="Y252" s="58"/>
      <c r="AA252" s="62"/>
      <c r="AB252" s="62"/>
      <c r="AC252" s="62"/>
      <c r="AE252" s="60"/>
    </row>
    <row r="253" spans="2:31" s="65" customFormat="1" ht="15.95" customHeight="1" x14ac:dyDescent="0.25">
      <c r="B253" s="197" t="s">
        <v>210</v>
      </c>
      <c r="D253" s="37">
        <f>'Dowa-CostDriverInput'!T254</f>
        <v>1650</v>
      </c>
      <c r="E253" s="9"/>
      <c r="F253" s="9">
        <f t="shared" si="76"/>
        <v>420</v>
      </c>
      <c r="G253" s="9"/>
      <c r="H253" s="38">
        <f t="shared" si="77"/>
        <v>3.9285714285714284</v>
      </c>
      <c r="I253" s="9"/>
      <c r="J253" s="433">
        <f t="shared" si="78"/>
        <v>9.8981391498398295E-6</v>
      </c>
      <c r="N253" s="77"/>
      <c r="O253" s="79"/>
      <c r="Q253" s="77"/>
      <c r="S253" s="77"/>
      <c r="T253" s="9"/>
      <c r="U253" s="9"/>
      <c r="V253" s="9"/>
      <c r="W253" s="38"/>
      <c r="X253" s="9"/>
      <c r="Y253" s="58"/>
      <c r="AA253" s="62"/>
      <c r="AB253" s="62"/>
      <c r="AC253" s="62"/>
      <c r="AE253" s="60"/>
    </row>
    <row r="254" spans="2:31" s="65" customFormat="1" ht="15.95" customHeight="1" x14ac:dyDescent="0.25">
      <c r="B254" s="197" t="s">
        <v>26</v>
      </c>
      <c r="D254" s="37">
        <f>'Dowa-CostDriverInput'!T255</f>
        <v>1650</v>
      </c>
      <c r="E254" s="9"/>
      <c r="F254" s="9">
        <f t="shared" si="76"/>
        <v>420</v>
      </c>
      <c r="G254" s="9"/>
      <c r="H254" s="38">
        <f t="shared" si="77"/>
        <v>3.9285714285714284</v>
      </c>
      <c r="I254" s="9"/>
      <c r="J254" s="433">
        <f t="shared" si="78"/>
        <v>9.8981391498398295E-6</v>
      </c>
      <c r="N254" s="77"/>
      <c r="O254" s="79"/>
      <c r="Q254" s="77"/>
      <c r="S254" s="77"/>
      <c r="T254" s="9"/>
      <c r="U254" s="9"/>
      <c r="V254" s="9"/>
      <c r="W254" s="38"/>
      <c r="X254" s="9"/>
      <c r="Y254" s="58"/>
      <c r="AA254" s="62"/>
      <c r="AB254" s="62"/>
      <c r="AC254" s="62"/>
      <c r="AE254" s="60"/>
    </row>
    <row r="255" spans="2:31" s="65" customFormat="1" ht="15.95" customHeight="1" x14ac:dyDescent="0.25">
      <c r="B255" s="197" t="s">
        <v>22</v>
      </c>
      <c r="D255" s="37">
        <f>'Dowa-CostDriverInput'!T256</f>
        <v>7150</v>
      </c>
      <c r="E255" s="9"/>
      <c r="F255" s="9">
        <f t="shared" si="76"/>
        <v>420</v>
      </c>
      <c r="G255" s="9"/>
      <c r="H255" s="38">
        <f t="shared" si="77"/>
        <v>17.023809523809526</v>
      </c>
      <c r="I255" s="9"/>
      <c r="J255" s="433">
        <f t="shared" si="78"/>
        <v>4.2891936315972604E-5</v>
      </c>
      <c r="N255" s="77"/>
      <c r="O255" s="79"/>
      <c r="Q255" s="77"/>
      <c r="S255" s="77"/>
      <c r="T255" s="9"/>
      <c r="U255" s="9"/>
      <c r="V255" s="9"/>
      <c r="W255" s="38"/>
      <c r="X255" s="9"/>
      <c r="Y255" s="58"/>
      <c r="AA255" s="62"/>
      <c r="AB255" s="62"/>
      <c r="AC255" s="62"/>
      <c r="AE255" s="60"/>
    </row>
    <row r="256" spans="2:31" s="65" customFormat="1" ht="15.95" customHeight="1" x14ac:dyDescent="0.25">
      <c r="B256" s="197" t="s">
        <v>23</v>
      </c>
      <c r="D256" s="37">
        <f>'Dowa-CostDriverInput'!T257</f>
        <v>11000</v>
      </c>
      <c r="E256" s="9"/>
      <c r="F256" s="9">
        <f t="shared" si="76"/>
        <v>420</v>
      </c>
      <c r="G256" s="9"/>
      <c r="H256" s="38">
        <f t="shared" si="77"/>
        <v>26.19047619047619</v>
      </c>
      <c r="I256" s="9"/>
      <c r="J256" s="433">
        <f t="shared" si="78"/>
        <v>6.5987594332265535E-5</v>
      </c>
      <c r="N256" s="77"/>
      <c r="O256" s="79"/>
      <c r="Q256" s="77"/>
      <c r="S256" s="77"/>
      <c r="T256" s="9"/>
      <c r="U256" s="9"/>
      <c r="V256" s="9"/>
      <c r="W256" s="38"/>
      <c r="X256" s="9"/>
      <c r="Y256" s="58"/>
      <c r="AA256" s="62"/>
      <c r="AB256" s="62"/>
      <c r="AC256" s="62"/>
      <c r="AE256" s="60"/>
    </row>
    <row r="257" spans="2:31" s="65" customFormat="1" ht="15.95" customHeight="1" x14ac:dyDescent="0.25">
      <c r="B257" s="197" t="s">
        <v>25</v>
      </c>
      <c r="D257" s="37">
        <f>'Dowa-CostDriverInput'!T258</f>
        <v>4400</v>
      </c>
      <c r="E257" s="9"/>
      <c r="F257" s="9">
        <f t="shared" si="76"/>
        <v>420</v>
      </c>
      <c r="G257" s="9"/>
      <c r="H257" s="38">
        <f t="shared" si="77"/>
        <v>10.476190476190476</v>
      </c>
      <c r="I257" s="9"/>
      <c r="J257" s="433">
        <f t="shared" si="78"/>
        <v>2.6395037732906213E-5</v>
      </c>
      <c r="N257" s="77"/>
      <c r="O257" s="79"/>
      <c r="Q257" s="77"/>
      <c r="S257" s="77"/>
      <c r="T257" s="9"/>
      <c r="U257" s="9"/>
      <c r="V257" s="9"/>
      <c r="W257" s="38"/>
      <c r="X257" s="9"/>
      <c r="Y257" s="58"/>
      <c r="AA257" s="62"/>
      <c r="AB257" s="62"/>
      <c r="AC257" s="62"/>
      <c r="AE257" s="60"/>
    </row>
    <row r="258" spans="2:31" s="65" customFormat="1" ht="15.95" customHeight="1" x14ac:dyDescent="0.25">
      <c r="B258" s="197" t="s">
        <v>24</v>
      </c>
      <c r="D258" s="37">
        <f>'Dowa-CostDriverInput'!T259</f>
        <v>80000</v>
      </c>
      <c r="E258" s="9"/>
      <c r="F258" s="9">
        <f t="shared" si="76"/>
        <v>420</v>
      </c>
      <c r="G258" s="9"/>
      <c r="H258" s="38">
        <f t="shared" si="77"/>
        <v>190.47619047619048</v>
      </c>
      <c r="I258" s="9"/>
      <c r="J258" s="433">
        <f t="shared" si="78"/>
        <v>4.799097769619312E-4</v>
      </c>
      <c r="N258" s="77"/>
      <c r="O258" s="79"/>
      <c r="Q258" s="77"/>
      <c r="S258" s="77"/>
      <c r="T258" s="9"/>
      <c r="U258" s="9"/>
      <c r="V258" s="9"/>
      <c r="W258" s="38"/>
      <c r="X258" s="9"/>
      <c r="Y258" s="58"/>
      <c r="AA258" s="62"/>
      <c r="AB258" s="62"/>
      <c r="AC258" s="62"/>
      <c r="AE258" s="60"/>
    </row>
    <row r="259" spans="2:31" s="65" customFormat="1" ht="15.95" customHeight="1" x14ac:dyDescent="0.25">
      <c r="B259" s="197" t="s">
        <v>95</v>
      </c>
      <c r="D259" s="37">
        <f>'Dowa-CostDriverInput'!T260</f>
        <v>700</v>
      </c>
      <c r="E259" s="9"/>
      <c r="F259" s="9">
        <f t="shared" si="76"/>
        <v>420</v>
      </c>
      <c r="G259" s="9"/>
      <c r="H259" s="38">
        <f t="shared" si="77"/>
        <v>1.6666666666666667</v>
      </c>
      <c r="I259" s="9"/>
      <c r="J259" s="433">
        <f t="shared" si="78"/>
        <v>4.1992105484168979E-6</v>
      </c>
      <c r="N259" s="77"/>
      <c r="O259" s="79"/>
      <c r="Q259" s="77"/>
      <c r="S259" s="77"/>
      <c r="T259" s="9"/>
      <c r="U259" s="9"/>
      <c r="V259" s="9"/>
      <c r="W259" s="38"/>
      <c r="X259" s="9"/>
      <c r="Y259" s="58"/>
      <c r="AA259" s="62"/>
      <c r="AB259" s="62"/>
      <c r="AC259" s="62"/>
      <c r="AE259" s="60"/>
    </row>
    <row r="260" spans="2:31" s="65" customFormat="1" ht="15.95" customHeight="1" thickBot="1" x14ac:dyDescent="0.3">
      <c r="B260" s="210" t="s">
        <v>96</v>
      </c>
      <c r="D260" s="394">
        <f>SUM(D251:D259)</f>
        <v>272100</v>
      </c>
      <c r="E260" s="9"/>
      <c r="F260" s="9"/>
      <c r="G260" s="9"/>
      <c r="H260" s="69">
        <f>SUM(H251:H259)</f>
        <v>647.85714285714278</v>
      </c>
      <c r="I260" s="9"/>
      <c r="J260" s="432">
        <f>SUM(J251:J259)</f>
        <v>1.6322931288917681E-3</v>
      </c>
      <c r="L260" s="23">
        <f>H260/$H$310</f>
        <v>1.7600582670196133E-3</v>
      </c>
      <c r="N260" s="77"/>
      <c r="O260" s="79"/>
      <c r="Q260" s="77"/>
      <c r="S260" s="77"/>
      <c r="T260" s="9"/>
      <c r="U260" s="9"/>
      <c r="V260" s="9"/>
      <c r="W260" s="38"/>
      <c r="X260" s="9"/>
      <c r="Y260" s="58"/>
      <c r="AA260" s="62"/>
      <c r="AB260" s="62"/>
      <c r="AC260" s="62"/>
      <c r="AE260" s="60"/>
    </row>
    <row r="261" spans="2:31" s="65" customFormat="1" ht="15.95" customHeight="1" x14ac:dyDescent="0.25">
      <c r="B261" s="215"/>
      <c r="D261" s="40"/>
      <c r="E261" s="9"/>
      <c r="F261" s="9"/>
      <c r="G261" s="9"/>
      <c r="H261" s="9"/>
      <c r="I261" s="9"/>
      <c r="J261" s="41"/>
      <c r="N261" s="77"/>
      <c r="O261" s="79"/>
      <c r="Q261" s="77"/>
      <c r="S261" s="77"/>
      <c r="T261" s="9"/>
      <c r="U261" s="9"/>
      <c r="V261" s="9"/>
      <c r="W261" s="38"/>
      <c r="X261" s="9"/>
      <c r="Y261" s="58"/>
      <c r="AA261" s="62"/>
      <c r="AB261" s="62"/>
      <c r="AC261" s="62"/>
      <c r="AE261" s="60"/>
    </row>
    <row r="262" spans="2:31" s="65" customFormat="1" ht="15.95" customHeight="1" x14ac:dyDescent="0.25">
      <c r="B262" s="207" t="s">
        <v>97</v>
      </c>
      <c r="D262" s="40"/>
      <c r="E262" s="9"/>
      <c r="F262" s="9"/>
      <c r="G262" s="9"/>
      <c r="H262" s="9"/>
      <c r="I262" s="9"/>
      <c r="J262" s="41"/>
      <c r="N262" s="77"/>
      <c r="O262" s="79"/>
      <c r="Q262" s="77"/>
      <c r="S262" s="77"/>
      <c r="T262" s="9"/>
      <c r="U262" s="9"/>
      <c r="V262" s="9"/>
      <c r="W262" s="38"/>
      <c r="X262" s="9"/>
      <c r="Y262" s="58"/>
      <c r="AA262" s="62"/>
      <c r="AB262" s="62"/>
      <c r="AC262" s="62"/>
      <c r="AE262" s="60"/>
    </row>
    <row r="263" spans="2:31" s="65" customFormat="1" ht="15.95" customHeight="1" x14ac:dyDescent="0.25">
      <c r="B263" s="205" t="s">
        <v>126</v>
      </c>
      <c r="D263" s="37">
        <f>'Dowa-CostDriverInput'!T264</f>
        <v>825000</v>
      </c>
      <c r="E263" s="9"/>
      <c r="F263" s="9">
        <f t="shared" ref="F263:F264" si="79">H$6</f>
        <v>420</v>
      </c>
      <c r="G263" s="9"/>
      <c r="H263" s="38">
        <f t="shared" ref="H263:H264" si="80">D263/F263</f>
        <v>1964.2857142857142</v>
      </c>
      <c r="I263" s="9"/>
      <c r="J263" s="433">
        <f t="shared" ref="J263:J264" si="81">H263/$H$8</f>
        <v>4.949069574919915E-3</v>
      </c>
      <c r="N263" s="77"/>
      <c r="O263" s="79"/>
      <c r="Q263" s="77"/>
      <c r="S263" s="77"/>
      <c r="T263" s="9"/>
      <c r="U263" s="9"/>
      <c r="V263" s="9"/>
      <c r="W263" s="38"/>
      <c r="X263" s="9"/>
      <c r="Y263" s="58"/>
      <c r="AA263" s="62"/>
      <c r="AB263" s="62"/>
      <c r="AC263" s="62"/>
      <c r="AE263" s="60"/>
    </row>
    <row r="264" spans="2:31" s="65" customFormat="1" ht="15.95" customHeight="1" x14ac:dyDescent="0.25">
      <c r="B264" s="205" t="s">
        <v>203</v>
      </c>
      <c r="D264" s="37">
        <f>'Dowa-CostDriverInput'!T265</f>
        <v>88000</v>
      </c>
      <c r="E264" s="9"/>
      <c r="F264" s="9">
        <f t="shared" si="79"/>
        <v>420</v>
      </c>
      <c r="G264" s="9"/>
      <c r="H264" s="38">
        <f t="shared" si="80"/>
        <v>209.52380952380952</v>
      </c>
      <c r="I264" s="9"/>
      <c r="J264" s="433">
        <f t="shared" si="81"/>
        <v>5.2790075465812428E-4</v>
      </c>
      <c r="N264" s="77"/>
      <c r="O264" s="79"/>
      <c r="Q264" s="77"/>
      <c r="S264" s="77"/>
      <c r="T264" s="9"/>
      <c r="U264" s="9"/>
      <c r="V264" s="9"/>
      <c r="W264" s="38"/>
      <c r="X264" s="9"/>
      <c r="Y264" s="58"/>
      <c r="AA264" s="62"/>
      <c r="AB264" s="62"/>
      <c r="AC264" s="62"/>
      <c r="AE264" s="60"/>
    </row>
    <row r="265" spans="2:31" s="65" customFormat="1" ht="15.95" customHeight="1" thickBot="1" x14ac:dyDescent="0.3">
      <c r="B265" s="209" t="s">
        <v>100</v>
      </c>
      <c r="D265" s="394">
        <f>SUM(D263:D264)</f>
        <v>913000</v>
      </c>
      <c r="E265" s="9"/>
      <c r="F265" s="9"/>
      <c r="G265" s="9"/>
      <c r="H265" s="69">
        <f>SUM(H263:H264)</f>
        <v>2173.8095238095239</v>
      </c>
      <c r="I265" s="9"/>
      <c r="J265" s="432">
        <f>SUM(J263:J264)</f>
        <v>5.4769703295780396E-3</v>
      </c>
      <c r="L265" s="23">
        <f>H265/$H$310</f>
        <v>5.9056714361959105E-3</v>
      </c>
      <c r="N265" s="77"/>
      <c r="O265" s="79"/>
      <c r="Q265" s="77"/>
      <c r="S265" s="77"/>
      <c r="T265" s="9"/>
      <c r="U265" s="9"/>
      <c r="V265" s="9"/>
      <c r="W265" s="38"/>
      <c r="X265" s="9"/>
      <c r="Y265" s="58"/>
      <c r="AA265" s="62"/>
      <c r="AB265" s="62"/>
      <c r="AC265" s="62"/>
      <c r="AE265" s="60"/>
    </row>
    <row r="266" spans="2:31" s="65" customFormat="1" ht="15.95" customHeight="1" x14ac:dyDescent="0.25">
      <c r="B266" s="205"/>
      <c r="D266" s="40"/>
      <c r="E266" s="9"/>
      <c r="F266" s="9"/>
      <c r="G266" s="9"/>
      <c r="H266" s="9"/>
      <c r="I266" s="9"/>
      <c r="J266" s="41"/>
      <c r="N266" s="77"/>
      <c r="O266" s="79"/>
      <c r="Q266" s="77"/>
      <c r="S266" s="77"/>
      <c r="T266" s="9"/>
      <c r="U266" s="9"/>
      <c r="V266" s="9"/>
      <c r="W266" s="38"/>
      <c r="X266" s="9"/>
      <c r="Y266" s="58"/>
      <c r="AA266" s="62"/>
      <c r="AB266" s="62"/>
      <c r="AC266" s="62"/>
      <c r="AE266" s="60"/>
    </row>
    <row r="267" spans="2:31" s="65" customFormat="1" ht="15.95" customHeight="1" thickBot="1" x14ac:dyDescent="0.3">
      <c r="B267" s="216" t="s">
        <v>101</v>
      </c>
      <c r="D267" s="394">
        <f>D265+D260+D248</f>
        <v>4353892</v>
      </c>
      <c r="E267" s="9"/>
      <c r="F267" s="9"/>
      <c r="G267" s="9"/>
      <c r="H267" s="69">
        <f>H265+H260+H248</f>
        <v>10366.409523809523</v>
      </c>
      <c r="I267" s="9"/>
      <c r="J267" s="432">
        <f>J265+J260+J248</f>
        <v>2.6118441732954207E-2</v>
      </c>
      <c r="L267" s="23">
        <f>H267/$H$310</f>
        <v>2.8162821052225499E-2</v>
      </c>
      <c r="N267" s="77"/>
      <c r="O267" s="79"/>
      <c r="Q267" s="77"/>
      <c r="S267" s="77"/>
      <c r="T267" s="9"/>
      <c r="U267" s="9"/>
      <c r="V267" s="9"/>
      <c r="W267" s="38"/>
      <c r="X267" s="9"/>
      <c r="Y267" s="58"/>
      <c r="AA267" s="62"/>
      <c r="AB267" s="62"/>
      <c r="AC267" s="62"/>
      <c r="AE267" s="60"/>
    </row>
    <row r="268" spans="2:31" s="65" customFormat="1" ht="15.95" customHeight="1" x14ac:dyDescent="0.25">
      <c r="B268" s="196"/>
      <c r="D268" s="40"/>
      <c r="E268" s="9"/>
      <c r="F268" s="9"/>
      <c r="G268" s="9"/>
      <c r="H268" s="9"/>
      <c r="I268" s="9"/>
      <c r="J268" s="41"/>
      <c r="N268" s="77"/>
      <c r="O268" s="79"/>
      <c r="Q268" s="77"/>
      <c r="S268" s="77"/>
      <c r="T268" s="9"/>
      <c r="U268" s="9"/>
      <c r="V268" s="9"/>
      <c r="W268" s="38"/>
      <c r="X268" s="9"/>
      <c r="Y268" s="58"/>
      <c r="AA268" s="62"/>
      <c r="AB268" s="62"/>
      <c r="AC268" s="62"/>
      <c r="AE268" s="60"/>
    </row>
    <row r="269" spans="2:31" s="65" customFormat="1" ht="15.95" customHeight="1" x14ac:dyDescent="0.25">
      <c r="B269" s="240" t="s">
        <v>102</v>
      </c>
      <c r="C269" s="390"/>
      <c r="D269" s="404"/>
      <c r="E269" s="391"/>
      <c r="F269" s="391"/>
      <c r="G269" s="391"/>
      <c r="H269" s="391"/>
      <c r="I269" s="391"/>
      <c r="J269" s="405"/>
      <c r="K269" s="390"/>
      <c r="L269" s="390"/>
      <c r="M269" s="390"/>
      <c r="N269" s="406"/>
      <c r="O269" s="406"/>
      <c r="P269" s="390"/>
      <c r="Q269" s="406"/>
      <c r="R269" s="390"/>
      <c r="S269" s="406"/>
      <c r="T269" s="391"/>
      <c r="U269" s="391"/>
      <c r="V269" s="391"/>
      <c r="W269" s="392"/>
      <c r="X269" s="391"/>
      <c r="Y269" s="407"/>
      <c r="Z269" s="390"/>
      <c r="AA269" s="408"/>
      <c r="AB269" s="408"/>
      <c r="AC269" s="408"/>
      <c r="AD269" s="390"/>
      <c r="AE269" s="409"/>
    </row>
    <row r="270" spans="2:31" s="65" customFormat="1" ht="15.95" customHeight="1" x14ac:dyDescent="0.25">
      <c r="B270" s="214"/>
      <c r="D270" s="40"/>
      <c r="E270" s="9"/>
      <c r="F270" s="9"/>
      <c r="G270" s="9"/>
      <c r="H270" s="9"/>
      <c r="I270" s="9"/>
      <c r="J270" s="41"/>
      <c r="N270" s="77"/>
      <c r="O270" s="79"/>
      <c r="Q270" s="77"/>
      <c r="S270" s="77"/>
      <c r="T270" s="9"/>
      <c r="U270" s="9"/>
      <c r="V270" s="9"/>
      <c r="W270" s="38"/>
      <c r="X270" s="9"/>
      <c r="Y270" s="58"/>
      <c r="AA270" s="62"/>
      <c r="AB270" s="62"/>
      <c r="AC270" s="62"/>
      <c r="AE270" s="60"/>
    </row>
    <row r="271" spans="2:31" s="65" customFormat="1" ht="15.95" customHeight="1" x14ac:dyDescent="0.25">
      <c r="B271" s="197" t="s">
        <v>177</v>
      </c>
      <c r="D271" s="37">
        <f>'Dowa-CostDriverInput'!T272</f>
        <v>150000</v>
      </c>
      <c r="E271" s="9"/>
      <c r="F271" s="9">
        <f t="shared" ref="F271:F272" si="82">H$6</f>
        <v>420</v>
      </c>
      <c r="G271" s="9"/>
      <c r="H271" s="38">
        <f t="shared" ref="H271:H272" si="83">D271/F271</f>
        <v>357.14285714285717</v>
      </c>
      <c r="I271" s="9"/>
      <c r="J271" s="433">
        <f t="shared" ref="J271:J272" si="84">H271/$H$8</f>
        <v>8.99830831803621E-4</v>
      </c>
      <c r="N271" s="77"/>
      <c r="O271" s="79"/>
      <c r="Q271" s="77"/>
      <c r="S271" s="77"/>
      <c r="T271" s="9"/>
      <c r="U271" s="9"/>
      <c r="V271" s="9"/>
      <c r="W271" s="38"/>
      <c r="X271" s="9"/>
      <c r="Y271" s="58"/>
      <c r="AA271" s="62"/>
      <c r="AB271" s="62"/>
      <c r="AC271" s="62"/>
      <c r="AE271" s="60"/>
    </row>
    <row r="272" spans="2:31" s="65" customFormat="1" ht="15.95" customHeight="1" x14ac:dyDescent="0.25">
      <c r="B272" s="197" t="s">
        <v>127</v>
      </c>
      <c r="D272" s="37">
        <f>'Dowa-CostDriverInput'!T273</f>
        <v>420000</v>
      </c>
      <c r="E272" s="9"/>
      <c r="F272" s="9">
        <f t="shared" si="82"/>
        <v>420</v>
      </c>
      <c r="G272" s="9"/>
      <c r="H272" s="38">
        <f t="shared" si="83"/>
        <v>1000</v>
      </c>
      <c r="I272" s="9"/>
      <c r="J272" s="433">
        <f t="shared" si="84"/>
        <v>2.5195263290501385E-3</v>
      </c>
      <c r="N272" s="77"/>
      <c r="O272" s="79"/>
      <c r="Q272" s="77"/>
      <c r="S272" s="77"/>
      <c r="T272" s="9"/>
      <c r="U272" s="9"/>
      <c r="V272" s="9"/>
      <c r="W272" s="38"/>
      <c r="X272" s="9"/>
      <c r="Y272" s="58"/>
      <c r="AA272" s="62"/>
      <c r="AB272" s="62"/>
      <c r="AC272" s="62"/>
      <c r="AE272" s="60"/>
    </row>
    <row r="273" spans="2:31" s="65" customFormat="1" ht="15.95" customHeight="1" thickBot="1" x14ac:dyDescent="0.3">
      <c r="B273" s="195" t="s">
        <v>104</v>
      </c>
      <c r="D273" s="394">
        <f>SUM(D271:D272)</f>
        <v>570000</v>
      </c>
      <c r="E273" s="9"/>
      <c r="F273" s="9"/>
      <c r="G273" s="9"/>
      <c r="H273" s="69">
        <f>SUM(H271:H272)</f>
        <v>1357.1428571428571</v>
      </c>
      <c r="I273" s="9"/>
      <c r="J273" s="432">
        <f>SUM(J271:J272)</f>
        <v>3.4193571608537596E-3</v>
      </c>
      <c r="L273" s="23">
        <f>H273/$H$310</f>
        <v>3.6870018824005134E-3</v>
      </c>
      <c r="N273" s="77"/>
      <c r="O273" s="79"/>
      <c r="Q273" s="77"/>
      <c r="S273" s="77"/>
      <c r="T273" s="9"/>
      <c r="U273" s="9"/>
      <c r="V273" s="9"/>
      <c r="W273" s="38"/>
      <c r="X273" s="9"/>
      <c r="Y273" s="58"/>
      <c r="AA273" s="62"/>
      <c r="AB273" s="62"/>
      <c r="AC273" s="62"/>
      <c r="AE273" s="60"/>
    </row>
    <row r="274" spans="2:31" s="65" customFormat="1" ht="15.95" customHeight="1" x14ac:dyDescent="0.25">
      <c r="B274" s="196"/>
      <c r="D274" s="40"/>
      <c r="E274" s="9"/>
      <c r="F274" s="9"/>
      <c r="G274" s="9"/>
      <c r="H274" s="9"/>
      <c r="I274" s="9"/>
      <c r="J274" s="41"/>
      <c r="N274" s="77"/>
      <c r="O274" s="79"/>
      <c r="Q274" s="77"/>
      <c r="S274" s="77"/>
      <c r="T274" s="9"/>
      <c r="U274" s="9"/>
      <c r="V274" s="9"/>
      <c r="W274" s="38"/>
      <c r="X274" s="9"/>
      <c r="Y274" s="58"/>
      <c r="AA274" s="62"/>
      <c r="AB274" s="62"/>
      <c r="AC274" s="62"/>
      <c r="AE274" s="60"/>
    </row>
    <row r="275" spans="2:31" s="65" customFormat="1" ht="15.95" customHeight="1" x14ac:dyDescent="0.25">
      <c r="B275" s="240" t="s">
        <v>105</v>
      </c>
      <c r="C275" s="390"/>
      <c r="D275" s="404"/>
      <c r="E275" s="391"/>
      <c r="F275" s="391"/>
      <c r="G275" s="391"/>
      <c r="H275" s="391"/>
      <c r="I275" s="391"/>
      <c r="J275" s="405"/>
      <c r="K275" s="390"/>
      <c r="L275" s="390"/>
      <c r="M275" s="390"/>
      <c r="N275" s="406"/>
      <c r="O275" s="406"/>
      <c r="P275" s="390"/>
      <c r="Q275" s="406"/>
      <c r="R275" s="390"/>
      <c r="S275" s="406"/>
      <c r="T275" s="391"/>
      <c r="U275" s="391"/>
      <c r="V275" s="391"/>
      <c r="W275" s="392"/>
      <c r="X275" s="391"/>
      <c r="Y275" s="407"/>
      <c r="Z275" s="390"/>
      <c r="AA275" s="408"/>
      <c r="AB275" s="408"/>
      <c r="AC275" s="408"/>
      <c r="AD275" s="390"/>
      <c r="AE275" s="409"/>
    </row>
    <row r="276" spans="2:31" s="65" customFormat="1" ht="15.95" customHeight="1" x14ac:dyDescent="0.25">
      <c r="B276" s="214"/>
      <c r="D276" s="40"/>
      <c r="E276" s="9"/>
      <c r="F276" s="9"/>
      <c r="G276" s="9"/>
      <c r="H276" s="9"/>
      <c r="I276" s="9"/>
      <c r="J276" s="41"/>
      <c r="N276" s="77"/>
      <c r="O276" s="79"/>
      <c r="Q276" s="77"/>
      <c r="S276" s="77"/>
      <c r="T276" s="9"/>
      <c r="U276" s="9"/>
      <c r="V276" s="9"/>
      <c r="W276" s="38"/>
      <c r="X276" s="9"/>
      <c r="Y276" s="58"/>
      <c r="AA276" s="62"/>
      <c r="AB276" s="62"/>
      <c r="AC276" s="62"/>
      <c r="AE276" s="60"/>
    </row>
    <row r="277" spans="2:31" s="65" customFormat="1" ht="15.95" customHeight="1" x14ac:dyDescent="0.25">
      <c r="B277" s="205" t="s">
        <v>174</v>
      </c>
      <c r="D277" s="37">
        <f>'Dowa-CostDriverInput'!T278</f>
        <v>220000</v>
      </c>
      <c r="E277" s="9"/>
      <c r="F277" s="9">
        <f t="shared" ref="F277:F279" si="85">H$6</f>
        <v>420</v>
      </c>
      <c r="G277" s="9"/>
      <c r="H277" s="38">
        <f t="shared" ref="H277:H279" si="86">D277/F277</f>
        <v>523.80952380952385</v>
      </c>
      <c r="I277" s="9"/>
      <c r="J277" s="433">
        <f t="shared" ref="J277:J279" si="87">H277/$H$8</f>
        <v>1.3197518866453109E-3</v>
      </c>
      <c r="N277" s="77"/>
      <c r="O277" s="79"/>
      <c r="Q277" s="77"/>
      <c r="S277" s="77"/>
      <c r="T277" s="9"/>
      <c r="U277" s="9"/>
      <c r="V277" s="9"/>
      <c r="W277" s="38"/>
      <c r="X277" s="9"/>
      <c r="Y277" s="58"/>
      <c r="AA277" s="62"/>
      <c r="AB277" s="62"/>
      <c r="AC277" s="62"/>
      <c r="AE277" s="60"/>
    </row>
    <row r="278" spans="2:31" s="65" customFormat="1" ht="15.95" customHeight="1" x14ac:dyDescent="0.25">
      <c r="B278" s="205" t="s">
        <v>175</v>
      </c>
      <c r="D278" s="37">
        <f>'Dowa-CostDriverInput'!T279</f>
        <v>770000</v>
      </c>
      <c r="E278" s="9"/>
      <c r="F278" s="9">
        <f t="shared" si="85"/>
        <v>420</v>
      </c>
      <c r="G278" s="9"/>
      <c r="H278" s="38">
        <f t="shared" si="86"/>
        <v>1833.3333333333333</v>
      </c>
      <c r="I278" s="9"/>
      <c r="J278" s="433">
        <f t="shared" si="87"/>
        <v>4.6191316032585875E-3</v>
      </c>
      <c r="N278" s="77"/>
      <c r="O278" s="79"/>
      <c r="Q278" s="77"/>
      <c r="S278" s="77"/>
      <c r="T278" s="9"/>
      <c r="U278" s="9"/>
      <c r="V278" s="9"/>
      <c r="W278" s="38"/>
      <c r="X278" s="9"/>
      <c r="Y278" s="58"/>
      <c r="AA278" s="62"/>
      <c r="AB278" s="62"/>
      <c r="AC278" s="62"/>
      <c r="AE278" s="60"/>
    </row>
    <row r="279" spans="2:31" s="65" customFormat="1" ht="15.95" customHeight="1" x14ac:dyDescent="0.25">
      <c r="B279" s="205" t="s">
        <v>192</v>
      </c>
      <c r="D279" s="37">
        <f>'Dowa-CostDriverInput'!T280</f>
        <v>175000</v>
      </c>
      <c r="E279" s="9"/>
      <c r="F279" s="9">
        <f t="shared" si="85"/>
        <v>420</v>
      </c>
      <c r="G279" s="9"/>
      <c r="H279" s="38">
        <f t="shared" si="86"/>
        <v>416.66666666666669</v>
      </c>
      <c r="I279" s="9"/>
      <c r="J279" s="433">
        <f t="shared" si="87"/>
        <v>1.0498026371042245E-3</v>
      </c>
      <c r="N279" s="77"/>
      <c r="O279" s="79"/>
      <c r="Q279" s="77"/>
      <c r="S279" s="77"/>
      <c r="T279" s="9"/>
      <c r="U279" s="9"/>
      <c r="V279" s="9"/>
      <c r="W279" s="38"/>
      <c r="X279" s="9"/>
      <c r="Y279" s="58"/>
      <c r="AA279" s="62"/>
      <c r="AB279" s="62"/>
      <c r="AC279" s="62"/>
      <c r="AE279" s="60"/>
    </row>
    <row r="280" spans="2:31" s="65" customFormat="1" ht="15.95" customHeight="1" thickBot="1" x14ac:dyDescent="0.3">
      <c r="B280" s="195" t="s">
        <v>118</v>
      </c>
      <c r="D280" s="394">
        <f>SUM(D277:D279)</f>
        <v>1165000</v>
      </c>
      <c r="E280" s="9"/>
      <c r="F280" s="9"/>
      <c r="G280" s="9"/>
      <c r="H280" s="69">
        <f>SUM(H277:H279)</f>
        <v>2773.8095238095234</v>
      </c>
      <c r="I280" s="9"/>
      <c r="J280" s="432">
        <f>SUM(J277:J279)</f>
        <v>6.9886861270081228E-3</v>
      </c>
      <c r="L280" s="23">
        <f>H280/$H$310</f>
        <v>7.5357143736782409E-3</v>
      </c>
      <c r="N280" s="77"/>
      <c r="O280" s="79"/>
      <c r="Q280" s="77"/>
      <c r="S280" s="77"/>
      <c r="T280" s="9"/>
      <c r="U280" s="9"/>
      <c r="V280" s="9"/>
      <c r="W280" s="38"/>
      <c r="X280" s="9"/>
      <c r="Y280" s="58"/>
      <c r="AA280" s="62"/>
      <c r="AB280" s="62"/>
      <c r="AC280" s="62"/>
      <c r="AE280" s="60"/>
    </row>
    <row r="281" spans="2:31" s="65" customFormat="1" ht="15.95" customHeight="1" x14ac:dyDescent="0.25">
      <c r="B281" s="196"/>
      <c r="D281" s="40"/>
      <c r="E281" s="9"/>
      <c r="F281" s="9"/>
      <c r="G281" s="9"/>
      <c r="H281" s="9"/>
      <c r="I281" s="9"/>
      <c r="J281" s="41"/>
      <c r="N281" s="77"/>
      <c r="O281" s="79"/>
      <c r="Q281" s="77"/>
      <c r="S281" s="77"/>
      <c r="T281" s="9"/>
      <c r="U281" s="9"/>
      <c r="V281" s="9"/>
      <c r="W281" s="38"/>
      <c r="X281" s="9"/>
      <c r="Y281" s="58"/>
      <c r="AA281" s="62"/>
      <c r="AB281" s="62"/>
      <c r="AC281" s="62"/>
      <c r="AE281" s="60"/>
    </row>
    <row r="282" spans="2:31" s="65" customFormat="1" ht="15.95" customHeight="1" thickBot="1" x14ac:dyDescent="0.3">
      <c r="B282" s="156" t="s">
        <v>106</v>
      </c>
      <c r="C282" s="226"/>
      <c r="D282" s="430">
        <f>D280+D273+D267+D237</f>
        <v>6235762</v>
      </c>
      <c r="E282" s="229"/>
      <c r="F282" s="229"/>
      <c r="G282" s="229"/>
      <c r="H282" s="431">
        <f>H280+H273+H267+H237</f>
        <v>14847.05238095238</v>
      </c>
      <c r="I282" s="229"/>
      <c r="J282" s="435">
        <f>J280+J273+J267+J237</f>
        <v>3.7407539382596076E-2</v>
      </c>
      <c r="K282" s="226"/>
      <c r="L282" s="226"/>
      <c r="M282" s="226"/>
      <c r="N282" s="410"/>
      <c r="O282" s="410"/>
      <c r="P282" s="226"/>
      <c r="Q282" s="410"/>
      <c r="R282" s="226"/>
      <c r="S282" s="410"/>
      <c r="T282" s="229"/>
      <c r="U282" s="229"/>
      <c r="V282" s="229"/>
      <c r="W282" s="227"/>
      <c r="X282" s="229"/>
      <c r="Y282" s="411"/>
      <c r="Z282" s="226"/>
      <c r="AA282" s="412"/>
      <c r="AB282" s="412"/>
      <c r="AC282" s="412"/>
      <c r="AD282" s="226"/>
      <c r="AE282" s="413"/>
    </row>
    <row r="283" spans="2:31" s="65" customFormat="1" ht="15.95" customHeight="1" x14ac:dyDescent="0.25">
      <c r="B283" s="106"/>
      <c r="D283" s="40"/>
      <c r="E283" s="9"/>
      <c r="F283" s="9"/>
      <c r="G283" s="9"/>
      <c r="H283" s="9"/>
      <c r="I283" s="9"/>
      <c r="J283" s="41"/>
      <c r="N283" s="77"/>
      <c r="O283" s="79"/>
      <c r="Q283" s="77"/>
      <c r="S283" s="77"/>
      <c r="T283" s="9"/>
      <c r="U283" s="9"/>
      <c r="V283" s="9"/>
      <c r="W283" s="38"/>
      <c r="X283" s="9"/>
      <c r="Y283" s="58"/>
      <c r="AA283" s="62"/>
      <c r="AB283" s="62"/>
      <c r="AC283" s="62"/>
      <c r="AE283" s="60"/>
    </row>
    <row r="284" spans="2:31" s="65" customFormat="1" ht="15.95" customHeight="1" x14ac:dyDescent="0.25">
      <c r="B284" s="289" t="s">
        <v>144</v>
      </c>
      <c r="C284" s="395"/>
      <c r="D284" s="396"/>
      <c r="E284" s="397"/>
      <c r="F284" s="397"/>
      <c r="G284" s="397"/>
      <c r="H284" s="397"/>
      <c r="I284" s="397"/>
      <c r="J284" s="398"/>
      <c r="K284" s="395"/>
      <c r="L284" s="395"/>
      <c r="M284" s="395"/>
      <c r="N284" s="399"/>
      <c r="O284" s="399"/>
      <c r="P284" s="395"/>
      <c r="Q284" s="399"/>
      <c r="R284" s="395"/>
      <c r="S284" s="399"/>
      <c r="T284" s="397"/>
      <c r="U284" s="397"/>
      <c r="V284" s="397"/>
      <c r="W284" s="400"/>
      <c r="X284" s="397"/>
      <c r="Y284" s="401"/>
      <c r="Z284" s="395"/>
      <c r="AA284" s="402"/>
      <c r="AB284" s="402"/>
      <c r="AC284" s="402"/>
      <c r="AD284" s="395"/>
      <c r="AE284" s="403"/>
    </row>
    <row r="285" spans="2:31" s="65" customFormat="1" ht="15.95" customHeight="1" x14ac:dyDescent="0.25">
      <c r="B285" s="138"/>
      <c r="D285" s="40"/>
      <c r="E285" s="9"/>
      <c r="F285" s="9"/>
      <c r="G285" s="9"/>
      <c r="H285" s="9"/>
      <c r="I285" s="9"/>
      <c r="J285" s="41"/>
      <c r="N285" s="77"/>
      <c r="O285" s="79"/>
      <c r="Q285" s="77"/>
      <c r="S285" s="77"/>
      <c r="T285" s="9"/>
      <c r="U285" s="9"/>
      <c r="V285" s="9"/>
      <c r="W285" s="38"/>
      <c r="X285" s="9"/>
      <c r="Y285" s="58"/>
      <c r="AA285" s="62"/>
      <c r="AB285" s="62"/>
      <c r="AC285" s="62"/>
      <c r="AE285" s="60"/>
    </row>
    <row r="286" spans="2:31" s="65" customFormat="1" ht="15.95" customHeight="1" x14ac:dyDescent="0.25">
      <c r="B286" s="138" t="s">
        <v>119</v>
      </c>
      <c r="D286" s="37">
        <f>'Dowa-CostDriverInput'!T291</f>
        <v>6235762</v>
      </c>
      <c r="E286" s="9"/>
      <c r="F286" s="9">
        <f t="shared" ref="F286:F287" si="88">H$6</f>
        <v>420</v>
      </c>
      <c r="G286" s="9"/>
      <c r="H286" s="38">
        <f t="shared" ref="H286" si="89">D286/F286</f>
        <v>14847.05238095238</v>
      </c>
      <c r="I286" s="9"/>
      <c r="J286" s="433">
        <f t="shared" ref="J286" si="90">H286/$H$8</f>
        <v>3.7407539382596069E-2</v>
      </c>
      <c r="N286" s="77"/>
      <c r="O286" s="79"/>
      <c r="Q286" s="77"/>
      <c r="S286" s="77"/>
      <c r="T286" s="9"/>
      <c r="U286" s="9"/>
      <c r="V286" s="9"/>
      <c r="W286" s="38"/>
      <c r="X286" s="9"/>
      <c r="Y286" s="58"/>
      <c r="AA286" s="62"/>
      <c r="AB286" s="62"/>
      <c r="AC286" s="62"/>
      <c r="AE286" s="60"/>
    </row>
    <row r="287" spans="2:31" s="65" customFormat="1" ht="15.95" customHeight="1" x14ac:dyDescent="0.25">
      <c r="B287" s="138" t="s">
        <v>120</v>
      </c>
      <c r="D287" s="37">
        <f>'Dowa-CostDriverInput'!T292</f>
        <v>6547550.1000000006</v>
      </c>
      <c r="E287" s="9"/>
      <c r="F287" s="9">
        <f t="shared" si="88"/>
        <v>420</v>
      </c>
      <c r="G287" s="9"/>
      <c r="H287" s="38">
        <f t="shared" ref="H287" si="91">D287/F287</f>
        <v>15589.405000000001</v>
      </c>
      <c r="I287" s="9"/>
      <c r="J287" s="433">
        <f t="shared" ref="J287" si="92">H287/$H$8</f>
        <v>3.9277916351725881E-2</v>
      </c>
      <c r="N287" s="77"/>
      <c r="O287" s="79"/>
      <c r="Q287" s="77"/>
      <c r="S287" s="77"/>
      <c r="T287" s="9"/>
      <c r="U287" s="9"/>
      <c r="V287" s="9"/>
      <c r="W287" s="38"/>
      <c r="X287" s="9"/>
      <c r="Y287" s="58"/>
      <c r="AA287" s="62"/>
      <c r="AB287" s="62"/>
      <c r="AC287" s="62"/>
      <c r="AE287" s="60"/>
    </row>
    <row r="288" spans="2:31" s="65" customFormat="1" ht="15.95" customHeight="1" thickBot="1" x14ac:dyDescent="0.3">
      <c r="B288" s="155" t="s">
        <v>110</v>
      </c>
      <c r="D288" s="394">
        <f>SUM(D286:D287)</f>
        <v>12783312.100000001</v>
      </c>
      <c r="E288" s="9"/>
      <c r="F288" s="9"/>
      <c r="G288" s="9"/>
      <c r="H288" s="69">
        <f>SUM(H286:H287)</f>
        <v>30436.457380952379</v>
      </c>
      <c r="I288" s="9"/>
      <c r="J288" s="432">
        <f>SUM(J286:J287)</f>
        <v>7.668545573432195E-2</v>
      </c>
      <c r="L288" s="23">
        <f>H288/$H$310</f>
        <v>8.2687887326339055E-2</v>
      </c>
      <c r="N288" s="77"/>
      <c r="O288" s="79"/>
      <c r="Q288" s="77"/>
      <c r="S288" s="77"/>
      <c r="T288" s="9"/>
      <c r="U288" s="9"/>
      <c r="V288" s="9"/>
      <c r="W288" s="38"/>
      <c r="X288" s="9"/>
      <c r="Y288" s="58"/>
      <c r="AA288" s="62"/>
      <c r="AB288" s="62"/>
      <c r="AC288" s="62"/>
      <c r="AE288" s="60"/>
    </row>
    <row r="289" spans="2:31" s="65" customFormat="1" ht="15.95" customHeight="1" x14ac:dyDescent="0.25">
      <c r="B289" s="123"/>
      <c r="D289" s="40"/>
      <c r="E289" s="9"/>
      <c r="F289" s="9"/>
      <c r="G289" s="9"/>
      <c r="H289" s="9"/>
      <c r="I289" s="9"/>
      <c r="J289" s="41"/>
      <c r="N289" s="77"/>
      <c r="O289" s="79"/>
      <c r="Q289" s="77"/>
      <c r="S289" s="77"/>
      <c r="T289" s="9"/>
      <c r="U289" s="9"/>
      <c r="V289" s="9"/>
      <c r="W289" s="38"/>
      <c r="X289" s="9"/>
      <c r="Y289" s="58"/>
      <c r="AA289" s="62"/>
      <c r="AB289" s="62"/>
      <c r="AC289" s="62"/>
      <c r="AE289" s="60"/>
    </row>
    <row r="290" spans="2:31" s="65" customFormat="1" ht="15.95" customHeight="1" x14ac:dyDescent="0.25">
      <c r="B290" s="138" t="s">
        <v>121</v>
      </c>
      <c r="D290" s="37">
        <f>'Dowa-CostDriverInput'!T295</f>
        <v>6874927.6050000004</v>
      </c>
      <c r="E290" s="9"/>
      <c r="F290" s="9">
        <f t="shared" ref="F290:F291" si="93">H$6</f>
        <v>420</v>
      </c>
      <c r="G290" s="9"/>
      <c r="H290" s="38">
        <f t="shared" ref="H290:H291" si="94">D290/F290</f>
        <v>16368.875250000001</v>
      </c>
      <c r="I290" s="9"/>
      <c r="J290" s="433">
        <f t="shared" ref="J290:J291" si="95">H290/$H$8</f>
        <v>4.1241812169312171E-2</v>
      </c>
      <c r="N290" s="77"/>
      <c r="O290" s="79"/>
      <c r="Q290" s="77"/>
      <c r="S290" s="77"/>
      <c r="T290" s="9"/>
      <c r="U290" s="9"/>
      <c r="V290" s="9"/>
      <c r="W290" s="38"/>
      <c r="X290" s="9"/>
      <c r="Y290" s="58"/>
      <c r="AA290" s="62"/>
      <c r="AB290" s="62"/>
      <c r="AC290" s="62"/>
      <c r="AE290" s="60"/>
    </row>
    <row r="291" spans="2:31" s="65" customFormat="1" ht="15.95" customHeight="1" x14ac:dyDescent="0.25">
      <c r="B291" s="138" t="s">
        <v>122</v>
      </c>
      <c r="D291" s="37">
        <f>'Dowa-CostDriverInput'!T296</f>
        <v>7218673.9852500008</v>
      </c>
      <c r="E291" s="9"/>
      <c r="F291" s="9">
        <f t="shared" si="93"/>
        <v>420</v>
      </c>
      <c r="G291" s="9"/>
      <c r="H291" s="38">
        <f t="shared" si="94"/>
        <v>17187.319012500004</v>
      </c>
      <c r="I291" s="9"/>
      <c r="J291" s="433">
        <f t="shared" si="95"/>
        <v>4.3303902777777785E-2</v>
      </c>
      <c r="N291" s="77"/>
      <c r="O291" s="79"/>
      <c r="Q291" s="77"/>
      <c r="S291" s="77"/>
      <c r="T291" s="9"/>
      <c r="U291" s="9"/>
      <c r="V291" s="9"/>
      <c r="W291" s="38"/>
      <c r="X291" s="9"/>
      <c r="Y291" s="58"/>
      <c r="AA291" s="62"/>
      <c r="AB291" s="62"/>
      <c r="AC291" s="62"/>
      <c r="AE291" s="60"/>
    </row>
    <row r="292" spans="2:31" s="65" customFormat="1" ht="15.95" customHeight="1" thickBot="1" x14ac:dyDescent="0.3">
      <c r="B292" s="155" t="s">
        <v>111</v>
      </c>
      <c r="D292" s="394">
        <f>SUM(D290:D291)</f>
        <v>14093601.59025</v>
      </c>
      <c r="E292" s="9"/>
      <c r="F292" s="9"/>
      <c r="G292" s="9"/>
      <c r="H292" s="69">
        <f>SUM(H290:H291)</f>
        <v>33556.194262500008</v>
      </c>
      <c r="I292" s="9"/>
      <c r="J292" s="432">
        <f>SUM(J290:J291)</f>
        <v>8.4545714947089956E-2</v>
      </c>
      <c r="L292" s="23">
        <f>H292/$H$310</f>
        <v>9.1163395777288825E-2</v>
      </c>
      <c r="N292" s="77"/>
      <c r="O292" s="79"/>
      <c r="Q292" s="77"/>
      <c r="S292" s="77"/>
      <c r="T292" s="9"/>
      <c r="U292" s="9"/>
      <c r="V292" s="9"/>
      <c r="W292" s="38"/>
      <c r="X292" s="9"/>
      <c r="Y292" s="58"/>
      <c r="AA292" s="62"/>
      <c r="AB292" s="62"/>
      <c r="AC292" s="62"/>
      <c r="AE292" s="60"/>
    </row>
    <row r="293" spans="2:31" s="65" customFormat="1" ht="15.95" customHeight="1" x14ac:dyDescent="0.25">
      <c r="B293" s="138"/>
      <c r="D293" s="40"/>
      <c r="E293" s="9"/>
      <c r="F293" s="9"/>
      <c r="G293" s="9"/>
      <c r="H293" s="9"/>
      <c r="I293" s="9"/>
      <c r="J293" s="41"/>
      <c r="N293" s="77"/>
      <c r="O293" s="79"/>
      <c r="Q293" s="77"/>
      <c r="S293" s="77"/>
      <c r="T293" s="9"/>
      <c r="U293" s="9"/>
      <c r="V293" s="9"/>
      <c r="W293" s="38"/>
      <c r="X293" s="9"/>
      <c r="Y293" s="58"/>
      <c r="AA293" s="62"/>
      <c r="AB293" s="62"/>
      <c r="AC293" s="62"/>
      <c r="AE293" s="60"/>
    </row>
    <row r="294" spans="2:31" s="65" customFormat="1" ht="15.95" customHeight="1" x14ac:dyDescent="0.25">
      <c r="B294" s="138" t="s">
        <v>123</v>
      </c>
      <c r="D294" s="37">
        <f>'Dowa-CostDriverInput'!T299</f>
        <v>7579607.6845125016</v>
      </c>
      <c r="E294" s="9"/>
      <c r="F294" s="9">
        <f t="shared" ref="F294:F295" si="96">H$6</f>
        <v>420</v>
      </c>
      <c r="G294" s="9"/>
      <c r="H294" s="38">
        <f t="shared" ref="H294:H295" si="97">D294/F294</f>
        <v>18046.684963125004</v>
      </c>
      <c r="I294" s="9"/>
      <c r="J294" s="433">
        <f t="shared" ref="J294:J295" si="98">H294/$H$8</f>
        <v>4.546909791666668E-2</v>
      </c>
      <c r="N294" s="77"/>
      <c r="O294" s="79"/>
      <c r="Q294" s="77"/>
      <c r="S294" s="77"/>
      <c r="T294" s="9"/>
      <c r="U294" s="9"/>
      <c r="V294" s="9"/>
      <c r="W294" s="38"/>
      <c r="X294" s="9"/>
      <c r="Y294" s="58"/>
      <c r="AA294" s="62"/>
      <c r="AB294" s="62"/>
      <c r="AC294" s="62"/>
      <c r="AE294" s="60"/>
    </row>
    <row r="295" spans="2:31" s="65" customFormat="1" ht="15.95" customHeight="1" x14ac:dyDescent="0.25">
      <c r="B295" s="138" t="s">
        <v>124</v>
      </c>
      <c r="D295" s="37">
        <f>'Dowa-CostDriverInput'!T300</f>
        <v>7958588.0687381271</v>
      </c>
      <c r="E295" s="9"/>
      <c r="F295" s="9">
        <f t="shared" si="96"/>
        <v>420</v>
      </c>
      <c r="G295" s="9"/>
      <c r="H295" s="38">
        <f t="shared" si="97"/>
        <v>18949.019211281255</v>
      </c>
      <c r="I295" s="9"/>
      <c r="J295" s="433">
        <f t="shared" si="98"/>
        <v>4.7742552812500012E-2</v>
      </c>
      <c r="N295" s="77"/>
      <c r="O295" s="79"/>
      <c r="Q295" s="77"/>
      <c r="S295" s="77"/>
      <c r="T295" s="9"/>
      <c r="U295" s="9"/>
      <c r="V295" s="9"/>
      <c r="W295" s="38"/>
      <c r="X295" s="9"/>
      <c r="Y295" s="58"/>
      <c r="AA295" s="62"/>
      <c r="AB295" s="62"/>
      <c r="AC295" s="62"/>
      <c r="AE295" s="60"/>
    </row>
    <row r="296" spans="2:31" s="65" customFormat="1" ht="15.95" customHeight="1" thickBot="1" x14ac:dyDescent="0.3">
      <c r="B296" s="155" t="s">
        <v>112</v>
      </c>
      <c r="D296" s="394">
        <f>SUM(D294:D295)</f>
        <v>15538195.753250629</v>
      </c>
      <c r="E296" s="9"/>
      <c r="F296" s="9"/>
      <c r="G296" s="9"/>
      <c r="H296" s="69">
        <f>SUM(H294:H295)</f>
        <v>36995.704174406259</v>
      </c>
      <c r="I296" s="9"/>
      <c r="J296" s="432">
        <f>SUM(J294:J295)</f>
        <v>9.3211650729166692E-2</v>
      </c>
      <c r="L296" s="23">
        <f>H296/$H$310</f>
        <v>0.10050764384446094</v>
      </c>
      <c r="N296" s="77"/>
      <c r="O296" s="79"/>
      <c r="Q296" s="77"/>
      <c r="S296" s="77"/>
      <c r="T296" s="9"/>
      <c r="U296" s="9"/>
      <c r="V296" s="9"/>
      <c r="W296" s="38"/>
      <c r="X296" s="9"/>
      <c r="Y296" s="58"/>
      <c r="AA296" s="62"/>
      <c r="AB296" s="62"/>
      <c r="AC296" s="62"/>
      <c r="AE296" s="60"/>
    </row>
    <row r="297" spans="2:31" s="65" customFormat="1" ht="15.95" customHeight="1" x14ac:dyDescent="0.25">
      <c r="B297" s="123"/>
      <c r="D297" s="40"/>
      <c r="E297" s="9"/>
      <c r="F297" s="9"/>
      <c r="G297" s="9"/>
      <c r="H297" s="9"/>
      <c r="I297" s="9"/>
      <c r="J297" s="41"/>
      <c r="N297" s="77"/>
      <c r="O297" s="79"/>
      <c r="Q297" s="77"/>
      <c r="S297" s="77"/>
      <c r="T297" s="9"/>
      <c r="U297" s="9"/>
      <c r="V297" s="9"/>
      <c r="W297" s="38"/>
      <c r="X297" s="9"/>
      <c r="Y297" s="58"/>
      <c r="AA297" s="62"/>
      <c r="AB297" s="62"/>
      <c r="AC297" s="62"/>
      <c r="AE297" s="60"/>
    </row>
    <row r="298" spans="2:31" s="65" customFormat="1" ht="15.95" customHeight="1" thickBot="1" x14ac:dyDescent="0.3">
      <c r="B298" s="156" t="s">
        <v>113</v>
      </c>
      <c r="C298" s="226"/>
      <c r="D298" s="430">
        <f>D296+D292+D288</f>
        <v>42415109.443500631</v>
      </c>
      <c r="E298" s="229"/>
      <c r="F298" s="229"/>
      <c r="G298" s="229"/>
      <c r="H298" s="431">
        <f>H296+H292+H288</f>
        <v>100988.35581785865</v>
      </c>
      <c r="I298" s="229"/>
      <c r="J298" s="435">
        <f>J296+J292+J288</f>
        <v>0.25444282141057861</v>
      </c>
      <c r="K298" s="226"/>
      <c r="L298" s="228">
        <f>H298/$H$310</f>
        <v>0.27435892694808883</v>
      </c>
      <c r="M298" s="226"/>
      <c r="N298" s="410"/>
      <c r="O298" s="410"/>
      <c r="P298" s="226"/>
      <c r="Q298" s="410"/>
      <c r="R298" s="226"/>
      <c r="S298" s="410"/>
      <c r="T298" s="229"/>
      <c r="U298" s="229"/>
      <c r="V298" s="229"/>
      <c r="W298" s="227"/>
      <c r="X298" s="229"/>
      <c r="Y298" s="411"/>
      <c r="Z298" s="226"/>
      <c r="AA298" s="412"/>
      <c r="AB298" s="412"/>
      <c r="AC298" s="412"/>
      <c r="AD298" s="226"/>
      <c r="AE298" s="413"/>
    </row>
    <row r="299" spans="2:31" s="65" customFormat="1" ht="15.95" customHeight="1" x14ac:dyDescent="0.25">
      <c r="B299" s="110"/>
      <c r="D299" s="40"/>
      <c r="E299" s="9"/>
      <c r="F299" s="9"/>
      <c r="G299" s="9"/>
      <c r="H299" s="9"/>
      <c r="I299" s="9"/>
      <c r="J299" s="41"/>
      <c r="N299" s="77"/>
      <c r="O299" s="79"/>
      <c r="Q299" s="77"/>
      <c r="S299" s="77"/>
      <c r="T299" s="9"/>
      <c r="U299" s="9"/>
      <c r="V299" s="9"/>
      <c r="W299" s="38"/>
      <c r="X299" s="9"/>
      <c r="Y299" s="58"/>
      <c r="AA299" s="62"/>
      <c r="AB299" s="62"/>
      <c r="AC299" s="62"/>
      <c r="AE299" s="60"/>
    </row>
    <row r="300" spans="2:31" s="65" customFormat="1" ht="15.95" customHeight="1" x14ac:dyDescent="0.25">
      <c r="B300" s="316" t="s">
        <v>145</v>
      </c>
      <c r="C300" s="454"/>
      <c r="D300" s="455"/>
      <c r="E300" s="454"/>
      <c r="F300" s="454"/>
      <c r="G300" s="454"/>
      <c r="H300" s="454"/>
      <c r="I300" s="454"/>
      <c r="J300" s="456"/>
      <c r="K300" s="454"/>
      <c r="L300" s="454"/>
      <c r="M300" s="454"/>
      <c r="N300" s="457"/>
      <c r="O300" s="457"/>
      <c r="P300" s="454"/>
      <c r="Q300" s="457"/>
      <c r="R300" s="454"/>
      <c r="S300" s="457"/>
      <c r="T300" s="454"/>
      <c r="U300" s="454"/>
      <c r="V300" s="454"/>
      <c r="W300" s="458"/>
      <c r="X300" s="454"/>
      <c r="Y300" s="459"/>
      <c r="Z300" s="454"/>
      <c r="AA300" s="460"/>
      <c r="AB300" s="460"/>
      <c r="AC300" s="460"/>
      <c r="AD300" s="454"/>
      <c r="AE300" s="461"/>
    </row>
    <row r="301" spans="2:31" s="65" customFormat="1" ht="15.95" customHeight="1" x14ac:dyDescent="0.25">
      <c r="B301" s="110"/>
      <c r="D301" s="40"/>
      <c r="E301" s="9"/>
      <c r="F301" s="9"/>
      <c r="G301" s="9"/>
      <c r="H301" s="9"/>
      <c r="I301" s="9"/>
      <c r="J301" s="41"/>
      <c r="N301" s="77"/>
      <c r="O301" s="79"/>
      <c r="Q301" s="77"/>
      <c r="S301" s="77"/>
      <c r="T301" s="9"/>
      <c r="U301" s="9"/>
      <c r="V301" s="9"/>
      <c r="W301" s="38"/>
      <c r="X301" s="9"/>
      <c r="Y301" s="58"/>
      <c r="AA301" s="62"/>
      <c r="AB301" s="62"/>
      <c r="AC301" s="62"/>
      <c r="AE301" s="60"/>
    </row>
    <row r="302" spans="2:31" s="65" customFormat="1" ht="15.95" customHeight="1" x14ac:dyDescent="0.25">
      <c r="B302" s="97" t="s">
        <v>137</v>
      </c>
      <c r="C302" s="414"/>
      <c r="D302" s="463">
        <f>D23</f>
        <v>36844000</v>
      </c>
      <c r="E302" s="464"/>
      <c r="F302" s="464"/>
      <c r="G302" s="464"/>
      <c r="H302" s="465">
        <f>H23</f>
        <v>92110</v>
      </c>
      <c r="I302" s="415"/>
      <c r="J302" s="470">
        <f>J23</f>
        <v>0.23207357016880825</v>
      </c>
      <c r="K302" s="414"/>
      <c r="L302" s="476">
        <f>H302/$H$310</f>
        <v>0.25023875828582937</v>
      </c>
      <c r="M302" s="414"/>
      <c r="N302" s="416"/>
      <c r="O302" s="416"/>
      <c r="P302" s="414"/>
      <c r="Q302" s="416"/>
      <c r="R302" s="414"/>
      <c r="S302" s="416"/>
      <c r="T302" s="415"/>
      <c r="U302" s="415"/>
      <c r="V302" s="415"/>
      <c r="W302" s="417"/>
      <c r="X302" s="415"/>
      <c r="Y302" s="418"/>
      <c r="Z302" s="414"/>
      <c r="AA302" s="419"/>
      <c r="AB302" s="419"/>
      <c r="AC302" s="419"/>
      <c r="AD302" s="414"/>
      <c r="AE302" s="420"/>
    </row>
    <row r="303" spans="2:31" s="65" customFormat="1" ht="15.95" customHeight="1" x14ac:dyDescent="0.25">
      <c r="B303" s="110"/>
      <c r="D303" s="466"/>
      <c r="E303" s="66"/>
      <c r="F303" s="66"/>
      <c r="G303" s="66"/>
      <c r="H303" s="66"/>
      <c r="I303" s="9"/>
      <c r="J303" s="471"/>
      <c r="N303" s="77"/>
      <c r="O303" s="79"/>
      <c r="Q303" s="77"/>
      <c r="S303" s="77"/>
      <c r="T303" s="9"/>
      <c r="U303" s="9"/>
      <c r="V303" s="9"/>
      <c r="W303" s="38"/>
      <c r="X303" s="9"/>
      <c r="Y303" s="58"/>
      <c r="AA303" s="62"/>
      <c r="AB303" s="62"/>
      <c r="AC303" s="62"/>
      <c r="AE303" s="60"/>
    </row>
    <row r="304" spans="2:31" s="65" customFormat="1" ht="15.95" customHeight="1" x14ac:dyDescent="0.25">
      <c r="B304" s="97" t="s">
        <v>138</v>
      </c>
      <c r="C304" s="414"/>
      <c r="D304" s="463">
        <f>D127</f>
        <v>33711403</v>
      </c>
      <c r="E304" s="464"/>
      <c r="F304" s="464"/>
      <c r="G304" s="464"/>
      <c r="H304" s="465">
        <f>H127</f>
        <v>84278.507499999992</v>
      </c>
      <c r="I304" s="415"/>
      <c r="J304" s="470">
        <f>J127</f>
        <v>0.21234191861929955</v>
      </c>
      <c r="K304" s="414"/>
      <c r="L304" s="476">
        <f>H304/$H$310</f>
        <v>0.22896264321987794</v>
      </c>
      <c r="M304" s="414"/>
      <c r="N304" s="416"/>
      <c r="O304" s="416"/>
      <c r="P304" s="414"/>
      <c r="Q304" s="416"/>
      <c r="R304" s="414"/>
      <c r="S304" s="416"/>
      <c r="T304" s="415"/>
      <c r="U304" s="415"/>
      <c r="V304" s="415"/>
      <c r="W304" s="417"/>
      <c r="X304" s="415"/>
      <c r="Y304" s="418"/>
      <c r="Z304" s="414"/>
      <c r="AA304" s="419"/>
      <c r="AB304" s="419"/>
      <c r="AC304" s="419"/>
      <c r="AD304" s="414"/>
      <c r="AE304" s="420"/>
    </row>
    <row r="305" spans="2:33" s="65" customFormat="1" ht="15.95" customHeight="1" x14ac:dyDescent="0.25">
      <c r="B305" s="110"/>
      <c r="D305" s="466"/>
      <c r="E305" s="66"/>
      <c r="F305" s="66"/>
      <c r="G305" s="66"/>
      <c r="H305" s="66"/>
      <c r="I305" s="9"/>
      <c r="J305" s="471"/>
      <c r="N305" s="77"/>
      <c r="O305" s="79"/>
      <c r="Q305" s="77"/>
      <c r="S305" s="77"/>
      <c r="T305" s="9"/>
      <c r="U305" s="9"/>
      <c r="V305" s="9"/>
      <c r="W305" s="38"/>
      <c r="X305" s="9"/>
      <c r="Y305" s="58"/>
      <c r="AA305" s="62"/>
      <c r="AB305" s="62"/>
      <c r="AC305" s="62"/>
      <c r="AE305" s="60"/>
    </row>
    <row r="306" spans="2:33" s="65" customFormat="1" ht="15.95" customHeight="1" x14ac:dyDescent="0.25">
      <c r="B306" s="97" t="s">
        <v>139</v>
      </c>
      <c r="C306" s="414"/>
      <c r="D306" s="463">
        <f>D223</f>
        <v>36284640</v>
      </c>
      <c r="E306" s="464"/>
      <c r="F306" s="464"/>
      <c r="G306" s="464"/>
      <c r="H306" s="465">
        <f>H223</f>
        <v>90711.599999999991</v>
      </c>
      <c r="I306" s="415"/>
      <c r="J306" s="470">
        <f>J223</f>
        <v>0.22855026455026453</v>
      </c>
      <c r="K306" s="414"/>
      <c r="L306" s="476">
        <f>H306/$H$310</f>
        <v>0.24643967154620386</v>
      </c>
      <c r="M306" s="414"/>
      <c r="N306" s="416"/>
      <c r="O306" s="416"/>
      <c r="P306" s="414"/>
      <c r="Q306" s="416"/>
      <c r="R306" s="414"/>
      <c r="S306" s="416"/>
      <c r="T306" s="415"/>
      <c r="U306" s="415"/>
      <c r="V306" s="415"/>
      <c r="W306" s="417"/>
      <c r="X306" s="415"/>
      <c r="Y306" s="418"/>
      <c r="Z306" s="414"/>
      <c r="AA306" s="419"/>
      <c r="AB306" s="419"/>
      <c r="AC306" s="419"/>
      <c r="AD306" s="414"/>
      <c r="AE306" s="420"/>
    </row>
    <row r="307" spans="2:33" s="65" customFormat="1" ht="15.95" customHeight="1" x14ac:dyDescent="0.25">
      <c r="B307" s="110"/>
      <c r="D307" s="466"/>
      <c r="E307" s="66"/>
      <c r="F307" s="66"/>
      <c r="G307" s="66"/>
      <c r="H307" s="66"/>
      <c r="I307" s="9"/>
      <c r="J307" s="471"/>
      <c r="N307" s="77"/>
      <c r="O307" s="79"/>
      <c r="Q307" s="77"/>
      <c r="S307" s="77"/>
      <c r="T307" s="9"/>
      <c r="U307" s="9"/>
      <c r="V307" s="9"/>
      <c r="W307" s="38"/>
      <c r="X307" s="9"/>
      <c r="Y307" s="58"/>
      <c r="AA307" s="62"/>
      <c r="AB307" s="62"/>
      <c r="AC307" s="62"/>
      <c r="AE307" s="60"/>
    </row>
    <row r="308" spans="2:33" s="65" customFormat="1" ht="15.95" customHeight="1" x14ac:dyDescent="0.25">
      <c r="B308" s="97" t="s">
        <v>140</v>
      </c>
      <c r="C308" s="414"/>
      <c r="D308" s="463">
        <f>D298</f>
        <v>42415109.443500631</v>
      </c>
      <c r="E308" s="464"/>
      <c r="F308" s="464"/>
      <c r="G308" s="464"/>
      <c r="H308" s="465">
        <f>H298</f>
        <v>100988.35581785865</v>
      </c>
      <c r="I308" s="415"/>
      <c r="J308" s="470">
        <f>J298</f>
        <v>0.25444282141057861</v>
      </c>
      <c r="K308" s="414"/>
      <c r="L308" s="476">
        <f>H308/$H$310</f>
        <v>0.27435892694808883</v>
      </c>
      <c r="M308" s="414"/>
      <c r="N308" s="416"/>
      <c r="O308" s="416"/>
      <c r="P308" s="414"/>
      <c r="Q308" s="416"/>
      <c r="R308" s="414"/>
      <c r="S308" s="416"/>
      <c r="T308" s="415"/>
      <c r="U308" s="415"/>
      <c r="V308" s="415"/>
      <c r="W308" s="417"/>
      <c r="X308" s="415"/>
      <c r="Y308" s="418"/>
      <c r="Z308" s="414"/>
      <c r="AA308" s="419"/>
      <c r="AB308" s="419"/>
      <c r="AC308" s="419"/>
      <c r="AD308" s="414"/>
      <c r="AE308" s="420"/>
    </row>
    <row r="309" spans="2:33" s="65" customFormat="1" ht="15.95" customHeight="1" x14ac:dyDescent="0.25">
      <c r="B309" s="110"/>
      <c r="D309" s="40"/>
      <c r="E309" s="9"/>
      <c r="F309" s="9"/>
      <c r="G309" s="9"/>
      <c r="H309" s="9"/>
      <c r="I309" s="9"/>
      <c r="J309" s="433"/>
      <c r="N309" s="77"/>
      <c r="O309" s="79"/>
      <c r="Q309" s="77"/>
      <c r="S309" s="77"/>
      <c r="T309" s="9"/>
      <c r="U309" s="9"/>
      <c r="V309" s="9"/>
      <c r="W309" s="38"/>
      <c r="X309" s="9"/>
      <c r="Y309" s="58"/>
      <c r="AA309" s="62"/>
      <c r="AB309" s="62"/>
      <c r="AC309" s="62"/>
      <c r="AE309" s="60"/>
    </row>
    <row r="310" spans="2:33" s="65" customFormat="1" ht="15.95" customHeight="1" x14ac:dyDescent="0.25">
      <c r="B310" s="453" t="s">
        <v>147</v>
      </c>
      <c r="C310" s="454"/>
      <c r="D310" s="467">
        <f>SUM(D302:D308)</f>
        <v>149255152.44350064</v>
      </c>
      <c r="E310" s="468"/>
      <c r="F310" s="468"/>
      <c r="G310" s="468"/>
      <c r="H310" s="469">
        <f>SUM(H302:H308)</f>
        <v>368088.46331785864</v>
      </c>
      <c r="I310" s="468"/>
      <c r="J310" s="472">
        <f>SUM(J302:J308)</f>
        <v>0.92740857474895089</v>
      </c>
      <c r="K310" s="454"/>
      <c r="L310" s="477">
        <f>H310/$H$310</f>
        <v>1</v>
      </c>
      <c r="M310" s="454"/>
      <c r="N310" s="457"/>
      <c r="O310" s="457"/>
      <c r="P310" s="454"/>
      <c r="Q310" s="457"/>
      <c r="R310" s="454"/>
      <c r="S310" s="457"/>
      <c r="T310" s="454"/>
      <c r="U310" s="454"/>
      <c r="V310" s="454"/>
      <c r="W310" s="458"/>
      <c r="X310" s="454"/>
      <c r="Y310" s="459"/>
      <c r="Z310" s="454"/>
      <c r="AA310" s="460"/>
      <c r="AB310" s="460"/>
      <c r="AC310" s="460"/>
      <c r="AD310" s="454"/>
      <c r="AE310" s="461"/>
    </row>
    <row r="311" spans="2:33" s="65" customFormat="1" ht="15.95" customHeight="1" x14ac:dyDescent="0.25">
      <c r="B311" s="110"/>
      <c r="D311" s="44"/>
      <c r="E311" s="45"/>
      <c r="F311" s="45"/>
      <c r="G311" s="45"/>
      <c r="H311" s="45"/>
      <c r="I311" s="45"/>
      <c r="J311" s="46"/>
      <c r="N311" s="77"/>
      <c r="O311" s="79"/>
      <c r="Q311" s="77"/>
      <c r="S311" s="77"/>
      <c r="T311" s="9"/>
      <c r="U311" s="9"/>
      <c r="V311" s="9"/>
      <c r="W311" s="38"/>
      <c r="X311" s="9"/>
      <c r="Y311" s="58"/>
      <c r="AA311" s="62"/>
      <c r="AB311" s="62"/>
      <c r="AC311" s="62"/>
      <c r="AE311" s="60"/>
    </row>
    <row r="312" spans="2:33" ht="15.95" customHeight="1" x14ac:dyDescent="0.25">
      <c r="AG312" s="2"/>
    </row>
    <row r="313" spans="2:33" ht="15.95" customHeight="1" x14ac:dyDescent="0.25">
      <c r="AG313" s="2"/>
    </row>
    <row r="314" spans="2:33" ht="15.95" customHeight="1" x14ac:dyDescent="0.25">
      <c r="AG314" s="2"/>
    </row>
  </sheetData>
  <mergeCells count="2">
    <mergeCell ref="D12:J13"/>
    <mergeCell ref="N12:AE13"/>
  </mergeCells>
  <pageMargins left="0.24" right="0.24" top="0.45" bottom="0.4" header="0.31496062992126" footer="0.31496062992126"/>
  <pageSetup paperSize="9" scale="57" orientation="portrait" horizontalDpi="300" verticalDpi="300" r:id="rId1"/>
  <ignoredErrors>
    <ignoredError sqref="D15:E15 AG15 AD16:AE16 Z15 M15 K15 I15 AD15 X15 F15:H15 Y15 AE15 J15 L15 N15:W15 AA15:AC15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17"/>
  <sheetViews>
    <sheetView tabSelected="1" topLeftCell="C1" zoomScale="75" zoomScaleNormal="75" zoomScalePageLayoutView="75" workbookViewId="0">
      <pane ySplit="1440" topLeftCell="A292" activePane="bottomLeft"/>
      <selection activeCell="X1" sqref="X1:X1048576"/>
      <selection pane="bottomLeft" activeCell="D293" sqref="D293"/>
    </sheetView>
  </sheetViews>
  <sheetFormatPr defaultColWidth="8.85546875" defaultRowHeight="15" x14ac:dyDescent="0.25"/>
  <cols>
    <col min="1" max="1" width="2.7109375" customWidth="1"/>
    <col min="2" max="2" width="80" customWidth="1"/>
    <col min="3" max="3" width="0.85546875" customWidth="1"/>
    <col min="4" max="4" width="20.7109375" customWidth="1"/>
    <col min="5" max="5" width="0.85546875" customWidth="1"/>
    <col min="6" max="6" width="10.7109375" customWidth="1"/>
    <col min="7" max="7" width="0.85546875" customWidth="1"/>
    <col min="8" max="8" width="20.7109375" customWidth="1"/>
    <col min="9" max="9" width="0.85546875" customWidth="1"/>
    <col min="10" max="10" width="10.7109375" customWidth="1"/>
    <col min="11" max="11" width="0.85546875" customWidth="1"/>
    <col min="12" max="12" width="20.7109375" customWidth="1"/>
    <col min="13" max="13" width="0.85546875" customWidth="1"/>
    <col min="14" max="14" width="10.7109375" customWidth="1"/>
    <col min="15" max="15" width="0.85546875" customWidth="1"/>
    <col min="16" max="16" width="12.85546875" bestFit="1" customWidth="1"/>
    <col min="17" max="17" width="0.85546875" style="198" customWidth="1"/>
    <col min="18" max="18" width="12.85546875" style="198" customWidth="1"/>
    <col min="19" max="19" width="0.85546875" customWidth="1"/>
    <col min="20" max="20" width="24.42578125" customWidth="1"/>
    <col min="21" max="21" width="0.85546875" customWidth="1"/>
    <col min="22" max="22" width="15.140625" bestFit="1" customWidth="1"/>
    <col min="23" max="23" width="0.85546875" customWidth="1"/>
    <col min="24" max="24" width="8.85546875" style="495"/>
    <col min="25" max="25" width="0.85546875" customWidth="1"/>
    <col min="26" max="26" width="9.85546875" bestFit="1" customWidth="1"/>
    <col min="27" max="27" width="0.85546875" customWidth="1"/>
    <col min="28" max="28" width="74" customWidth="1"/>
    <col min="29" max="29" width="0.85546875" customWidth="1"/>
  </cols>
  <sheetData>
    <row r="1" spans="2:30" ht="9.9499999999999993" customHeight="1" x14ac:dyDescent="0.25"/>
    <row r="2" spans="2:30" ht="26.25" x14ac:dyDescent="0.4">
      <c r="B2" s="134" t="s">
        <v>134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S2" s="88"/>
      <c r="T2" s="88"/>
      <c r="U2" s="88"/>
      <c r="V2" s="88"/>
      <c r="W2" s="88"/>
      <c r="X2" s="496"/>
      <c r="Y2" s="124"/>
      <c r="Z2" s="124"/>
      <c r="AA2" s="88"/>
      <c r="AB2" s="88"/>
      <c r="AC2" s="88"/>
      <c r="AD2" s="88"/>
    </row>
    <row r="3" spans="2:30" s="198" customFormat="1" ht="15" customHeight="1" x14ac:dyDescent="0.4">
      <c r="B3" s="218"/>
      <c r="T3" s="237" t="s">
        <v>143</v>
      </c>
      <c r="U3" s="221"/>
      <c r="V3" s="341">
        <v>396900</v>
      </c>
      <c r="X3" s="496"/>
      <c r="Y3" s="203"/>
      <c r="Z3" s="203"/>
    </row>
    <row r="4" spans="2:30" ht="15" customHeight="1" x14ac:dyDescent="0.25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S4" s="88"/>
      <c r="T4" s="238" t="s">
        <v>135</v>
      </c>
      <c r="U4" s="202"/>
      <c r="V4" s="342"/>
      <c r="W4" s="118"/>
      <c r="X4" s="497"/>
      <c r="Y4" s="125"/>
      <c r="Z4" s="125"/>
      <c r="AA4" s="88"/>
      <c r="AB4" s="88"/>
      <c r="AC4" s="88"/>
      <c r="AD4" s="88"/>
    </row>
    <row r="5" spans="2:30" ht="15" customHeight="1" x14ac:dyDescent="0.25">
      <c r="B5" s="88"/>
      <c r="C5" s="88"/>
      <c r="D5" s="88"/>
      <c r="E5" s="88"/>
      <c r="F5" s="123"/>
      <c r="G5" s="123"/>
      <c r="H5" s="123"/>
      <c r="I5" s="88"/>
      <c r="J5" s="88"/>
      <c r="K5" s="88"/>
      <c r="L5" s="88"/>
      <c r="M5" s="88"/>
      <c r="N5" s="88"/>
      <c r="O5" s="88"/>
      <c r="P5" s="88"/>
      <c r="S5" s="88"/>
      <c r="T5" s="238" t="s">
        <v>136</v>
      </c>
      <c r="U5" s="220"/>
      <c r="V5" s="342"/>
      <c r="W5" s="88"/>
      <c r="X5" s="496"/>
      <c r="Y5" s="124"/>
      <c r="Z5" s="124"/>
      <c r="AA5" s="88"/>
      <c r="AB5" s="88"/>
      <c r="AC5" s="88"/>
      <c r="AD5" s="88"/>
    </row>
    <row r="6" spans="2:30" ht="15" customHeight="1" x14ac:dyDescent="0.25">
      <c r="B6" s="88"/>
      <c r="C6" s="92"/>
      <c r="D6" s="88"/>
      <c r="E6" s="88"/>
      <c r="F6" s="123"/>
      <c r="G6" s="123"/>
      <c r="H6" s="123"/>
      <c r="I6" s="88"/>
      <c r="J6" s="88"/>
      <c r="K6" s="88"/>
      <c r="L6" s="88"/>
      <c r="M6" s="88"/>
      <c r="N6" s="88"/>
      <c r="O6" s="88"/>
      <c r="P6" s="88"/>
      <c r="S6" s="88"/>
      <c r="T6" s="93" t="s">
        <v>117</v>
      </c>
      <c r="U6" s="88"/>
      <c r="V6" s="219">
        <v>400</v>
      </c>
      <c r="W6" s="119"/>
      <c r="X6" s="498" t="s">
        <v>58</v>
      </c>
      <c r="Y6" s="157"/>
      <c r="Z6" s="157"/>
      <c r="AA6" s="88"/>
      <c r="AB6" s="88"/>
      <c r="AC6" s="88"/>
      <c r="AD6" s="94"/>
    </row>
    <row r="7" spans="2:30" x14ac:dyDescent="0.25">
      <c r="B7" s="88"/>
      <c r="C7" s="92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S7" s="88"/>
      <c r="T7" s="93"/>
      <c r="U7" s="88"/>
      <c r="V7" s="168"/>
      <c r="W7" s="119"/>
      <c r="X7" s="498"/>
      <c r="Y7" s="157"/>
      <c r="Z7" s="157"/>
      <c r="AA7" s="88"/>
      <c r="AB7" s="88"/>
      <c r="AC7" s="88"/>
      <c r="AD7" s="167"/>
    </row>
    <row r="8" spans="2:30" ht="30" customHeight="1" x14ac:dyDescent="0.25">
      <c r="B8" s="161" t="s">
        <v>59</v>
      </c>
      <c r="C8" s="161"/>
      <c r="D8" s="163" t="s">
        <v>60</v>
      </c>
      <c r="E8" s="162"/>
      <c r="F8" s="163" t="s">
        <v>61</v>
      </c>
      <c r="G8" s="163"/>
      <c r="H8" s="163" t="s">
        <v>62</v>
      </c>
      <c r="I8" s="162"/>
      <c r="J8" s="163" t="s">
        <v>61</v>
      </c>
      <c r="K8" s="163"/>
      <c r="L8" s="163" t="s">
        <v>63</v>
      </c>
      <c r="M8" s="162"/>
      <c r="N8" s="163" t="s">
        <v>61</v>
      </c>
      <c r="O8" s="163"/>
      <c r="P8" s="164" t="s">
        <v>142</v>
      </c>
      <c r="Q8" s="164"/>
      <c r="R8" s="164"/>
      <c r="S8" s="164"/>
      <c r="T8" s="165" t="s">
        <v>116</v>
      </c>
      <c r="U8" s="165"/>
      <c r="V8" s="164" t="s">
        <v>65</v>
      </c>
      <c r="W8" s="164"/>
      <c r="X8" s="499" t="s">
        <v>66</v>
      </c>
      <c r="Y8" s="166"/>
      <c r="Z8" s="353" t="s">
        <v>196</v>
      </c>
      <c r="AA8" s="162"/>
      <c r="AB8" s="162" t="s">
        <v>67</v>
      </c>
      <c r="AC8" s="96"/>
      <c r="AD8" s="88"/>
    </row>
    <row r="9" spans="2:30" s="123" customFormat="1" ht="15" customHeight="1" x14ac:dyDescent="0.25">
      <c r="B9" s="298"/>
      <c r="C9" s="298"/>
      <c r="D9" s="299"/>
      <c r="E9" s="108"/>
      <c r="F9" s="299"/>
      <c r="G9" s="299"/>
      <c r="H9" s="299"/>
      <c r="I9" s="108"/>
      <c r="J9" s="299"/>
      <c r="K9" s="299"/>
      <c r="L9" s="299"/>
      <c r="M9" s="108"/>
      <c r="N9" s="299"/>
      <c r="O9" s="299"/>
      <c r="P9" s="262"/>
      <c r="Q9" s="262"/>
      <c r="R9" s="262"/>
      <c r="S9" s="262"/>
      <c r="T9" s="261"/>
      <c r="U9" s="261"/>
      <c r="V9" s="262"/>
      <c r="W9" s="262"/>
      <c r="X9" s="500"/>
      <c r="Y9" s="300"/>
      <c r="Z9" s="300"/>
      <c r="AA9" s="108"/>
      <c r="AB9" s="108"/>
      <c r="AC9" s="235"/>
    </row>
    <row r="10" spans="2:30" s="123" customFormat="1" x14ac:dyDescent="0.25">
      <c r="B10" s="305" t="s">
        <v>137</v>
      </c>
      <c r="C10" s="306"/>
      <c r="D10" s="307"/>
      <c r="E10" s="308"/>
      <c r="F10" s="308"/>
      <c r="G10" s="308"/>
      <c r="H10" s="307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501"/>
      <c r="Y10" s="309"/>
      <c r="Z10" s="309"/>
      <c r="AA10" s="308"/>
      <c r="AB10" s="310"/>
      <c r="AC10" s="235"/>
    </row>
    <row r="11" spans="2:30" s="123" customFormat="1" ht="15" customHeight="1" x14ac:dyDescent="0.25">
      <c r="B11" s="301"/>
      <c r="C11" s="301"/>
      <c r="D11" s="313"/>
      <c r="E11" s="314"/>
      <c r="F11" s="313"/>
      <c r="G11" s="313"/>
      <c r="H11" s="313"/>
      <c r="I11" s="314"/>
      <c r="J11" s="313"/>
      <c r="K11" s="313"/>
      <c r="L11" s="313"/>
      <c r="M11" s="314"/>
      <c r="N11" s="313"/>
      <c r="O11" s="313"/>
      <c r="P11" s="264"/>
      <c r="Q11" s="264"/>
      <c r="R11" s="264"/>
      <c r="S11" s="264"/>
      <c r="T11" s="263"/>
      <c r="U11" s="263"/>
      <c r="V11" s="264"/>
      <c r="W11" s="264"/>
      <c r="X11" s="502"/>
      <c r="Y11" s="315"/>
      <c r="Z11" s="315"/>
      <c r="AA11" s="314"/>
      <c r="AB11" s="314"/>
      <c r="AC11" s="235"/>
    </row>
    <row r="12" spans="2:30" s="123" customFormat="1" ht="15" customHeight="1" x14ac:dyDescent="0.25">
      <c r="B12" s="19" t="s">
        <v>4</v>
      </c>
      <c r="C12" s="95"/>
      <c r="D12" s="230"/>
      <c r="E12" s="231"/>
      <c r="F12" s="230"/>
      <c r="G12" s="230"/>
      <c r="H12" s="230"/>
      <c r="I12" s="231"/>
      <c r="J12" s="230"/>
      <c r="K12" s="230"/>
      <c r="L12" s="230"/>
      <c r="M12" s="231"/>
      <c r="N12" s="230"/>
      <c r="O12" s="230"/>
      <c r="P12" s="232"/>
      <c r="Q12" s="232"/>
      <c r="R12" s="232"/>
      <c r="S12" s="232"/>
      <c r="T12" s="260">
        <f>V12*V6</f>
        <v>36844000</v>
      </c>
      <c r="U12" s="233"/>
      <c r="V12" s="208">
        <f>34060+58050</f>
        <v>92110</v>
      </c>
      <c r="W12" s="232"/>
      <c r="X12" s="503">
        <f>V12/$V$3</f>
        <v>0.23207357016880825</v>
      </c>
      <c r="Y12" s="184"/>
      <c r="Z12" s="273">
        <f>V12/$V$315</f>
        <v>0.25023875828582937</v>
      </c>
      <c r="AA12" s="231"/>
      <c r="AB12" s="231"/>
      <c r="AC12" s="235"/>
    </row>
    <row r="13" spans="2:30" s="123" customFormat="1" ht="15" customHeight="1" thickBot="1" x14ac:dyDescent="0.3">
      <c r="B13" s="328" t="s">
        <v>150</v>
      </c>
      <c r="C13" s="95"/>
      <c r="D13" s="230"/>
      <c r="E13" s="231"/>
      <c r="F13" s="230"/>
      <c r="G13" s="230"/>
      <c r="H13" s="230"/>
      <c r="I13" s="231"/>
      <c r="J13" s="230"/>
      <c r="K13" s="230"/>
      <c r="L13" s="230"/>
      <c r="M13" s="231"/>
      <c r="N13" s="230"/>
      <c r="O13" s="230"/>
      <c r="P13" s="232"/>
      <c r="Q13" s="232"/>
      <c r="R13" s="232"/>
      <c r="S13" s="232"/>
      <c r="T13" s="145">
        <f>T12</f>
        <v>36844000</v>
      </c>
      <c r="U13" s="233"/>
      <c r="V13" s="145">
        <f>V12</f>
        <v>92110</v>
      </c>
      <c r="W13" s="146"/>
      <c r="X13" s="504">
        <f>X12</f>
        <v>0.23207357016880825</v>
      </c>
      <c r="Y13" s="272"/>
      <c r="Z13" s="326">
        <f>V13/$V$315</f>
        <v>0.25023875828582937</v>
      </c>
      <c r="AA13" s="231"/>
      <c r="AB13" s="231"/>
      <c r="AC13" s="235"/>
    </row>
    <row r="14" spans="2:30" s="123" customFormat="1" ht="15" customHeight="1" x14ac:dyDescent="0.25">
      <c r="B14" s="236"/>
      <c r="C14" s="298"/>
      <c r="D14" s="299"/>
      <c r="E14" s="108"/>
      <c r="F14" s="299"/>
      <c r="G14" s="299"/>
      <c r="H14" s="299"/>
      <c r="I14" s="108"/>
      <c r="J14" s="299"/>
      <c r="K14" s="299"/>
      <c r="L14" s="299"/>
      <c r="M14" s="108"/>
      <c r="N14" s="299"/>
      <c r="O14" s="299"/>
      <c r="P14" s="262"/>
      <c r="Q14" s="262"/>
      <c r="R14" s="262"/>
      <c r="S14" s="262"/>
      <c r="T14" s="261"/>
      <c r="U14" s="261"/>
      <c r="V14" s="262"/>
      <c r="W14" s="262"/>
      <c r="X14" s="500"/>
      <c r="Y14" s="300"/>
      <c r="Z14" s="300"/>
      <c r="AA14" s="108"/>
      <c r="AB14" s="108"/>
      <c r="AC14" s="235"/>
    </row>
    <row r="15" spans="2:30" s="123" customFormat="1" x14ac:dyDescent="0.25">
      <c r="B15" s="305" t="s">
        <v>138</v>
      </c>
      <c r="C15" s="306"/>
      <c r="D15" s="307"/>
      <c r="E15" s="308"/>
      <c r="F15" s="308"/>
      <c r="G15" s="308"/>
      <c r="H15" s="307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501"/>
      <c r="Y15" s="309"/>
      <c r="Z15" s="309"/>
      <c r="AA15" s="308"/>
      <c r="AB15" s="310"/>
      <c r="AC15" s="235"/>
    </row>
    <row r="16" spans="2:30" s="123" customFormat="1" ht="15" customHeight="1" x14ac:dyDescent="0.25">
      <c r="B16" s="20"/>
      <c r="C16" s="301"/>
      <c r="D16" s="313"/>
      <c r="E16" s="314"/>
      <c r="F16" s="313"/>
      <c r="G16" s="313"/>
      <c r="H16" s="313"/>
      <c r="I16" s="314"/>
      <c r="J16" s="313"/>
      <c r="K16" s="313"/>
      <c r="L16" s="313"/>
      <c r="M16" s="314"/>
      <c r="N16" s="313"/>
      <c r="O16" s="313"/>
      <c r="P16" s="264"/>
      <c r="Q16" s="264"/>
      <c r="R16" s="264"/>
      <c r="S16" s="264"/>
      <c r="T16" s="263"/>
      <c r="U16" s="263"/>
      <c r="V16" s="264"/>
      <c r="W16" s="264"/>
      <c r="X16" s="502"/>
      <c r="Y16" s="315"/>
      <c r="Z16" s="315"/>
      <c r="AA16" s="314"/>
      <c r="AB16" s="314"/>
      <c r="AC16" s="235"/>
    </row>
    <row r="17" spans="2:29" s="123" customFormat="1" ht="15" customHeight="1" x14ac:dyDescent="0.25">
      <c r="B17" s="242" t="s">
        <v>155</v>
      </c>
      <c r="C17" s="243"/>
      <c r="D17" s="244"/>
      <c r="E17" s="245"/>
      <c r="F17" s="244"/>
      <c r="G17" s="244"/>
      <c r="H17" s="244"/>
      <c r="I17" s="245"/>
      <c r="J17" s="244"/>
      <c r="K17" s="244"/>
      <c r="L17" s="244"/>
      <c r="M17" s="245"/>
      <c r="N17" s="244"/>
      <c r="O17" s="244"/>
      <c r="P17" s="246"/>
      <c r="Q17" s="246"/>
      <c r="R17" s="246"/>
      <c r="S17" s="246"/>
      <c r="T17" s="247"/>
      <c r="U17" s="247"/>
      <c r="V17" s="246"/>
      <c r="W17" s="246"/>
      <c r="X17" s="505"/>
      <c r="Y17" s="248"/>
      <c r="Z17" s="248"/>
      <c r="AA17" s="245"/>
      <c r="AB17" s="245"/>
      <c r="AC17" s="235"/>
    </row>
    <row r="18" spans="2:29" s="123" customFormat="1" ht="15" customHeight="1" x14ac:dyDescent="0.25">
      <c r="B18" s="133" t="s">
        <v>75</v>
      </c>
      <c r="C18" s="95"/>
      <c r="D18" s="230"/>
      <c r="E18" s="231"/>
      <c r="F18" s="230"/>
      <c r="G18" s="230"/>
      <c r="H18" s="230"/>
      <c r="I18" s="231"/>
      <c r="J18" s="230"/>
      <c r="K18" s="230"/>
      <c r="L18" s="230"/>
      <c r="M18" s="231"/>
      <c r="N18" s="230"/>
      <c r="O18" s="230"/>
      <c r="P18" s="232"/>
      <c r="Q18" s="232"/>
      <c r="R18" s="232"/>
      <c r="S18" s="232"/>
      <c r="T18" s="233"/>
      <c r="U18" s="233"/>
      <c r="V18" s="232"/>
      <c r="W18" s="232"/>
      <c r="X18" s="506"/>
      <c r="Y18" s="234"/>
      <c r="Z18" s="234"/>
      <c r="AA18" s="231"/>
      <c r="AB18" s="231"/>
      <c r="AC18" s="235"/>
    </row>
    <row r="19" spans="2:29" s="123" customFormat="1" ht="15" customHeight="1" x14ac:dyDescent="0.25">
      <c r="B19" s="133"/>
      <c r="C19" s="95"/>
      <c r="D19" s="230"/>
      <c r="E19" s="231"/>
      <c r="F19" s="230"/>
      <c r="G19" s="230"/>
      <c r="H19" s="230"/>
      <c r="I19" s="231"/>
      <c r="J19" s="230"/>
      <c r="K19" s="230"/>
      <c r="L19" s="230"/>
      <c r="M19" s="231"/>
      <c r="N19" s="230"/>
      <c r="O19" s="230"/>
      <c r="P19" s="232"/>
      <c r="Q19" s="232"/>
      <c r="R19" s="232"/>
      <c r="S19" s="232"/>
      <c r="T19" s="233"/>
      <c r="U19" s="233"/>
      <c r="V19" s="232"/>
      <c r="W19" s="232"/>
      <c r="X19" s="506"/>
      <c r="Y19" s="234"/>
      <c r="Z19" s="234"/>
      <c r="AA19" s="231"/>
      <c r="AB19" s="231"/>
      <c r="AC19" s="235"/>
    </row>
    <row r="20" spans="2:29" s="123" customFormat="1" ht="15" customHeight="1" x14ac:dyDescent="0.25">
      <c r="B20" s="241" t="s">
        <v>74</v>
      </c>
      <c r="C20" s="249"/>
      <c r="D20" s="250"/>
      <c r="E20" s="251"/>
      <c r="F20" s="250"/>
      <c r="G20" s="250"/>
      <c r="H20" s="250"/>
      <c r="I20" s="251"/>
      <c r="J20" s="250"/>
      <c r="K20" s="250"/>
      <c r="L20" s="250"/>
      <c r="M20" s="251"/>
      <c r="N20" s="250"/>
      <c r="O20" s="250"/>
      <c r="P20" s="252"/>
      <c r="Q20" s="252"/>
      <c r="R20" s="252"/>
      <c r="S20" s="252"/>
      <c r="T20" s="253"/>
      <c r="U20" s="253"/>
      <c r="V20" s="252"/>
      <c r="W20" s="252"/>
      <c r="X20" s="507"/>
      <c r="Y20" s="254"/>
      <c r="Z20" s="254"/>
      <c r="AA20" s="251"/>
      <c r="AB20" s="251"/>
      <c r="AC20" s="235"/>
    </row>
    <row r="21" spans="2:29" s="123" customFormat="1" ht="15" customHeight="1" x14ac:dyDescent="0.25">
      <c r="B21" s="352"/>
      <c r="C21" s="95"/>
      <c r="D21" s="230"/>
      <c r="E21" s="231"/>
      <c r="F21" s="230"/>
      <c r="G21" s="230"/>
      <c r="H21" s="230"/>
      <c r="I21" s="231"/>
      <c r="J21" s="230"/>
      <c r="K21" s="230"/>
      <c r="L21" s="230"/>
      <c r="M21" s="231"/>
      <c r="N21" s="230"/>
      <c r="O21" s="230"/>
      <c r="P21" s="232"/>
      <c r="Q21" s="232"/>
      <c r="R21" s="232"/>
      <c r="S21" s="232"/>
      <c r="T21" s="311"/>
      <c r="U21" s="233"/>
      <c r="V21" s="312"/>
      <c r="W21" s="312"/>
      <c r="X21" s="508"/>
      <c r="Y21" s="322"/>
      <c r="Z21" s="322"/>
      <c r="AA21" s="231"/>
      <c r="AB21" s="231"/>
      <c r="AC21" s="235"/>
    </row>
    <row r="22" spans="2:29" s="123" customFormat="1" ht="15" customHeight="1" x14ac:dyDescent="0.25">
      <c r="B22" s="348" t="s">
        <v>156</v>
      </c>
      <c r="C22" s="249"/>
      <c r="D22" s="280"/>
      <c r="E22" s="281"/>
      <c r="F22" s="282"/>
      <c r="G22" s="281"/>
      <c r="H22" s="280"/>
      <c r="I22" s="281"/>
      <c r="J22" s="282"/>
      <c r="K22" s="282"/>
      <c r="L22" s="283"/>
      <c r="M22" s="283"/>
      <c r="N22" s="283"/>
      <c r="O22" s="283"/>
      <c r="P22" s="282"/>
      <c r="Q22" s="282"/>
      <c r="R22" s="282"/>
      <c r="S22" s="282"/>
      <c r="T22" s="349"/>
      <c r="U22" s="281"/>
      <c r="V22" s="349"/>
      <c r="W22" s="349"/>
      <c r="X22" s="509"/>
      <c r="Y22" s="350"/>
      <c r="Z22" s="350"/>
      <c r="AA22" s="281"/>
      <c r="AB22" s="281"/>
      <c r="AC22" s="235"/>
    </row>
    <row r="23" spans="2:29" s="123" customFormat="1" ht="15" customHeight="1" x14ac:dyDescent="0.25">
      <c r="B23" s="196"/>
      <c r="C23" s="95"/>
      <c r="D23" s="170"/>
      <c r="E23" s="111"/>
      <c r="F23" s="211"/>
      <c r="G23" s="105"/>
      <c r="H23" s="170"/>
      <c r="I23" s="111"/>
      <c r="J23" s="211"/>
      <c r="K23" s="181"/>
      <c r="L23" s="212"/>
      <c r="M23" s="212"/>
      <c r="N23" s="212"/>
      <c r="O23" s="212"/>
      <c r="P23" s="211"/>
      <c r="Q23" s="211"/>
      <c r="R23" s="211"/>
      <c r="S23" s="211"/>
      <c r="T23" s="117"/>
      <c r="U23" s="199"/>
      <c r="V23" s="117"/>
      <c r="W23" s="120"/>
      <c r="X23" s="510"/>
      <c r="Y23" s="347"/>
      <c r="Z23" s="131"/>
      <c r="AA23" s="105"/>
      <c r="AB23" s="199"/>
      <c r="AC23" s="235"/>
    </row>
    <row r="24" spans="2:29" s="123" customFormat="1" ht="15" customHeight="1" x14ac:dyDescent="0.25">
      <c r="B24" s="197" t="s">
        <v>157</v>
      </c>
      <c r="C24" s="95"/>
      <c r="D24" s="213" t="s">
        <v>76</v>
      </c>
      <c r="E24" s="111"/>
      <c r="F24" s="208">
        <v>55</v>
      </c>
      <c r="G24" s="105"/>
      <c r="H24" s="213" t="s">
        <v>77</v>
      </c>
      <c r="I24" s="111"/>
      <c r="J24" s="208">
        <v>1</v>
      </c>
      <c r="K24" s="181"/>
      <c r="L24" s="213"/>
      <c r="M24" s="199"/>
      <c r="N24" s="212"/>
      <c r="O24" s="212"/>
      <c r="P24" s="208">
        <v>1700</v>
      </c>
      <c r="Q24" s="211"/>
      <c r="R24" s="354">
        <f>P24/$V$6</f>
        <v>4.25</v>
      </c>
      <c r="S24" s="211"/>
      <c r="T24" s="200">
        <f>IF(N24=0,IF(J24=0,F24*P24,F24*J24*P24),F24*J24*N24*P24)</f>
        <v>93500</v>
      </c>
      <c r="U24" s="199"/>
      <c r="V24" s="200">
        <f t="shared" ref="V24:V28" si="0">T24/$V$6</f>
        <v>233.75</v>
      </c>
      <c r="W24" s="201"/>
      <c r="X24" s="503">
        <f t="shared" ref="X24:X28" si="1">V24/$V$3</f>
        <v>5.8893927941546984E-4</v>
      </c>
      <c r="Y24" s="184"/>
      <c r="Z24" s="273">
        <f t="shared" ref="Z24:Z29" si="2">V24/$V$315</f>
        <v>6.3503756106082527E-4</v>
      </c>
      <c r="AA24" s="105"/>
      <c r="AB24" s="199" t="s">
        <v>160</v>
      </c>
      <c r="AC24" s="235"/>
    </row>
    <row r="25" spans="2:29" s="123" customFormat="1" ht="15" customHeight="1" x14ac:dyDescent="0.25">
      <c r="B25" s="205" t="s">
        <v>158</v>
      </c>
      <c r="C25" s="95"/>
      <c r="D25" s="213" t="s">
        <v>76</v>
      </c>
      <c r="E25" s="199"/>
      <c r="F25" s="208">
        <v>2</v>
      </c>
      <c r="G25" s="199"/>
      <c r="H25" s="213" t="s">
        <v>77</v>
      </c>
      <c r="I25" s="111"/>
      <c r="J25" s="208">
        <v>1</v>
      </c>
      <c r="K25" s="181"/>
      <c r="L25" s="213"/>
      <c r="M25" s="199"/>
      <c r="N25" s="212"/>
      <c r="O25" s="212"/>
      <c r="P25" s="208">
        <v>1700</v>
      </c>
      <c r="Q25" s="211"/>
      <c r="R25" s="354">
        <f t="shared" ref="R25:R28" si="3">P25/$V$6</f>
        <v>4.25</v>
      </c>
      <c r="S25" s="211"/>
      <c r="T25" s="200">
        <f>IF(N25=0,IF(J25=0,F25*P25,F25*J25*P25),F25*J25*N25*P25)</f>
        <v>3400</v>
      </c>
      <c r="U25" s="199"/>
      <c r="V25" s="200">
        <f t="shared" si="0"/>
        <v>8.5</v>
      </c>
      <c r="W25" s="201"/>
      <c r="X25" s="503">
        <f t="shared" si="1"/>
        <v>2.1415973796926177E-5</v>
      </c>
      <c r="Y25" s="184"/>
      <c r="Z25" s="273">
        <f t="shared" si="2"/>
        <v>2.3092274947666375E-5</v>
      </c>
      <c r="AA25" s="105"/>
      <c r="AB25" s="199" t="s">
        <v>161</v>
      </c>
      <c r="AC25" s="235"/>
    </row>
    <row r="26" spans="2:29" s="123" customFormat="1" ht="15" customHeight="1" x14ac:dyDescent="0.25">
      <c r="B26" s="197" t="s">
        <v>89</v>
      </c>
      <c r="C26" s="95"/>
      <c r="D26" s="213" t="s">
        <v>76</v>
      </c>
      <c r="E26" s="199"/>
      <c r="F26" s="208">
        <v>1</v>
      </c>
      <c r="G26" s="199"/>
      <c r="H26" s="213" t="s">
        <v>77</v>
      </c>
      <c r="I26" s="199"/>
      <c r="J26" s="208">
        <v>1</v>
      </c>
      <c r="K26" s="211"/>
      <c r="L26" s="213"/>
      <c r="M26" s="199"/>
      <c r="N26" s="212"/>
      <c r="O26" s="212"/>
      <c r="P26" s="208">
        <v>1700</v>
      </c>
      <c r="Q26" s="211"/>
      <c r="R26" s="354">
        <f t="shared" si="3"/>
        <v>4.25</v>
      </c>
      <c r="S26" s="211"/>
      <c r="T26" s="200">
        <f>IF(N26=0,IF(J26=0,F26*P26,F26*J26*P26),F26*J26*N26*P26)</f>
        <v>1700</v>
      </c>
      <c r="U26" s="199"/>
      <c r="V26" s="200">
        <f t="shared" si="0"/>
        <v>4.25</v>
      </c>
      <c r="W26" s="201"/>
      <c r="X26" s="503">
        <f t="shared" si="1"/>
        <v>1.0707986898463088E-5</v>
      </c>
      <c r="Y26" s="184"/>
      <c r="Z26" s="273">
        <f t="shared" si="2"/>
        <v>1.1546137473833188E-5</v>
      </c>
      <c r="AA26" s="105"/>
      <c r="AB26" s="199" t="s">
        <v>162</v>
      </c>
      <c r="AC26" s="235"/>
    </row>
    <row r="27" spans="2:29" s="123" customFormat="1" ht="15" customHeight="1" x14ac:dyDescent="0.25">
      <c r="B27" s="197" t="s">
        <v>18</v>
      </c>
      <c r="C27" s="95"/>
      <c r="D27" s="213" t="s">
        <v>168</v>
      </c>
      <c r="E27" s="199"/>
      <c r="F27" s="208">
        <v>58</v>
      </c>
      <c r="G27" s="199"/>
      <c r="H27" s="211"/>
      <c r="I27" s="199"/>
      <c r="J27" s="211"/>
      <c r="K27" s="211"/>
      <c r="L27" s="213"/>
      <c r="M27" s="212"/>
      <c r="N27" s="212"/>
      <c r="O27" s="212"/>
      <c r="P27" s="208">
        <v>400</v>
      </c>
      <c r="Q27" s="211"/>
      <c r="R27" s="354">
        <f t="shared" si="3"/>
        <v>1</v>
      </c>
      <c r="S27" s="211"/>
      <c r="T27" s="200">
        <f>IF(N27=0,IF(J27=0,F27*P27,F27*J27*P27),F27*J27*N27*P27)</f>
        <v>23200</v>
      </c>
      <c r="U27" s="199"/>
      <c r="V27" s="200">
        <f t="shared" si="0"/>
        <v>58</v>
      </c>
      <c r="W27" s="201"/>
      <c r="X27" s="503">
        <f t="shared" si="1"/>
        <v>1.4613252708490804E-4</v>
      </c>
      <c r="Y27" s="184"/>
      <c r="Z27" s="273">
        <f t="shared" si="2"/>
        <v>1.575708172899588E-4</v>
      </c>
      <c r="AA27" s="105"/>
      <c r="AB27" s="199" t="s">
        <v>170</v>
      </c>
      <c r="AC27" s="235"/>
    </row>
    <row r="28" spans="2:29" s="123" customFormat="1" ht="15" customHeight="1" x14ac:dyDescent="0.25">
      <c r="B28" s="197" t="s">
        <v>19</v>
      </c>
      <c r="C28" s="95"/>
      <c r="D28" s="213" t="s">
        <v>159</v>
      </c>
      <c r="E28" s="199"/>
      <c r="F28" s="208">
        <v>1</v>
      </c>
      <c r="G28" s="199"/>
      <c r="H28" s="213" t="s">
        <v>83</v>
      </c>
      <c r="I28" s="111"/>
      <c r="J28" s="208">
        <v>50</v>
      </c>
      <c r="K28" s="181"/>
      <c r="L28" s="213" t="s">
        <v>77</v>
      </c>
      <c r="M28" s="180"/>
      <c r="N28" s="208">
        <v>1</v>
      </c>
      <c r="O28" s="182"/>
      <c r="P28" s="208">
        <v>853.4</v>
      </c>
      <c r="Q28" s="211"/>
      <c r="R28" s="354">
        <f t="shared" si="3"/>
        <v>2.1334999999999997</v>
      </c>
      <c r="S28" s="211"/>
      <c r="T28" s="200">
        <f>IF(N28=0,IF(J28=0,F28*P28,F28*J28*P28),F28*J28*N28*P28)</f>
        <v>42670</v>
      </c>
      <c r="U28" s="199"/>
      <c r="V28" s="200">
        <f t="shared" si="0"/>
        <v>106.675</v>
      </c>
      <c r="W28" s="201"/>
      <c r="X28" s="503">
        <f t="shared" si="1"/>
        <v>2.6877047115142353E-4</v>
      </c>
      <c r="Y28" s="184"/>
      <c r="Z28" s="273">
        <f t="shared" si="2"/>
        <v>2.8980805059321296E-4</v>
      </c>
      <c r="AA28" s="105"/>
      <c r="AB28" s="91" t="s">
        <v>84</v>
      </c>
      <c r="AC28" s="235"/>
    </row>
    <row r="29" spans="2:29" s="123" customFormat="1" ht="15" customHeight="1" thickBot="1" x14ac:dyDescent="0.3">
      <c r="B29" s="195" t="s">
        <v>154</v>
      </c>
      <c r="C29" s="95"/>
      <c r="D29" s="170"/>
      <c r="E29" s="199"/>
      <c r="F29" s="211"/>
      <c r="G29" s="199"/>
      <c r="H29" s="170"/>
      <c r="I29" s="199"/>
      <c r="J29" s="179"/>
      <c r="K29" s="211"/>
      <c r="L29" s="212"/>
      <c r="M29" s="212"/>
      <c r="N29" s="183"/>
      <c r="O29" s="212"/>
      <c r="P29" s="211"/>
      <c r="Q29" s="211"/>
      <c r="R29" s="211"/>
      <c r="S29" s="211"/>
      <c r="T29" s="145">
        <f>SUM(T24:T28)</f>
        <v>164470</v>
      </c>
      <c r="U29" s="95"/>
      <c r="V29" s="145">
        <f>SUM(V24:V28)</f>
        <v>411.17500000000001</v>
      </c>
      <c r="W29" s="146"/>
      <c r="X29" s="504">
        <f>SUM(X22:X28)</f>
        <v>1.0359662383471907E-3</v>
      </c>
      <c r="Y29" s="272"/>
      <c r="Z29" s="326">
        <f t="shared" si="2"/>
        <v>1.1170548413654967E-3</v>
      </c>
      <c r="AA29" s="105"/>
      <c r="AB29" s="199"/>
      <c r="AC29" s="235"/>
    </row>
    <row r="30" spans="2:29" s="123" customFormat="1" ht="15" customHeight="1" x14ac:dyDescent="0.25">
      <c r="B30" s="196"/>
      <c r="C30" s="95"/>
      <c r="D30" s="170"/>
      <c r="E30" s="199"/>
      <c r="F30" s="211"/>
      <c r="G30" s="199"/>
      <c r="H30" s="170"/>
      <c r="I30" s="199"/>
      <c r="J30" s="179"/>
      <c r="K30" s="211"/>
      <c r="L30" s="212"/>
      <c r="M30" s="212"/>
      <c r="N30" s="183"/>
      <c r="O30" s="212"/>
      <c r="P30" s="211"/>
      <c r="Q30" s="211"/>
      <c r="R30" s="211"/>
      <c r="S30" s="211"/>
      <c r="T30" s="351"/>
      <c r="U30" s="95"/>
      <c r="V30" s="351"/>
      <c r="W30" s="146"/>
      <c r="X30" s="511"/>
      <c r="Y30" s="272"/>
      <c r="Z30" s="331"/>
      <c r="AA30" s="105"/>
      <c r="AB30" s="199"/>
      <c r="AC30" s="235"/>
    </row>
    <row r="31" spans="2:29" s="123" customFormat="1" ht="15" customHeight="1" x14ac:dyDescent="0.25">
      <c r="B31" s="348" t="s">
        <v>163</v>
      </c>
      <c r="C31" s="249"/>
      <c r="D31" s="280"/>
      <c r="E31" s="281"/>
      <c r="F31" s="282"/>
      <c r="G31" s="281"/>
      <c r="H31" s="280"/>
      <c r="I31" s="281"/>
      <c r="J31" s="282"/>
      <c r="K31" s="282"/>
      <c r="L31" s="283"/>
      <c r="M31" s="283"/>
      <c r="N31" s="283"/>
      <c r="O31" s="283"/>
      <c r="P31" s="282"/>
      <c r="Q31" s="282"/>
      <c r="R31" s="282"/>
      <c r="S31" s="282"/>
      <c r="T31" s="349"/>
      <c r="U31" s="281"/>
      <c r="V31" s="349"/>
      <c r="W31" s="349"/>
      <c r="X31" s="509"/>
      <c r="Y31" s="350"/>
      <c r="Z31" s="350"/>
      <c r="AA31" s="281"/>
      <c r="AB31" s="281"/>
      <c r="AC31" s="235"/>
    </row>
    <row r="32" spans="2:29" s="123" customFormat="1" ht="15" customHeight="1" x14ac:dyDescent="0.25">
      <c r="B32" s="196"/>
      <c r="C32" s="95"/>
      <c r="D32" s="170"/>
      <c r="E32" s="111"/>
      <c r="F32" s="211"/>
      <c r="G32" s="105"/>
      <c r="H32" s="170"/>
      <c r="I32" s="111"/>
      <c r="J32" s="211"/>
      <c r="K32" s="181"/>
      <c r="L32" s="212"/>
      <c r="M32" s="212"/>
      <c r="N32" s="212"/>
      <c r="O32" s="212"/>
      <c r="P32" s="211"/>
      <c r="Q32" s="211"/>
      <c r="R32" s="211"/>
      <c r="S32" s="211"/>
      <c r="T32" s="117"/>
      <c r="U32" s="199"/>
      <c r="V32" s="117"/>
      <c r="W32" s="120"/>
      <c r="X32" s="510"/>
      <c r="Y32" s="347"/>
      <c r="Z32" s="131"/>
      <c r="AA32" s="105"/>
      <c r="AB32" s="199"/>
      <c r="AC32" s="235"/>
    </row>
    <row r="33" spans="2:29" s="123" customFormat="1" ht="15" customHeight="1" x14ac:dyDescent="0.25">
      <c r="B33" s="197" t="s">
        <v>164</v>
      </c>
      <c r="C33" s="95"/>
      <c r="D33" s="213" t="s">
        <v>76</v>
      </c>
      <c r="E33" s="111"/>
      <c r="F33" s="208">
        <v>80</v>
      </c>
      <c r="G33" s="105"/>
      <c r="H33" s="213" t="s">
        <v>77</v>
      </c>
      <c r="I33" s="111"/>
      <c r="J33" s="208">
        <v>1</v>
      </c>
      <c r="K33" s="181"/>
      <c r="L33" s="213"/>
      <c r="M33" s="199"/>
      <c r="N33" s="212"/>
      <c r="O33" s="212"/>
      <c r="P33" s="208">
        <v>0</v>
      </c>
      <c r="Q33" s="211"/>
      <c r="R33" s="354">
        <f t="shared" ref="R33:R39" si="4">P33/$V$6</f>
        <v>0</v>
      </c>
      <c r="S33" s="211"/>
      <c r="T33" s="200">
        <f t="shared" ref="T33:T39" si="5">IF(N33=0,IF(J33=0,F33*P33,F33*J33*P33),F33*J33*N33*P33)</f>
        <v>0</v>
      </c>
      <c r="U33" s="199"/>
      <c r="V33" s="200">
        <f t="shared" ref="V33" si="6">T33/$V$6</f>
        <v>0</v>
      </c>
      <c r="W33" s="201"/>
      <c r="X33" s="503">
        <f t="shared" ref="X33" si="7">V33/$V$3</f>
        <v>0</v>
      </c>
      <c r="Y33" s="184"/>
      <c r="Z33" s="273">
        <f t="shared" ref="Z33:Z40" si="8">V33/$V$315</f>
        <v>0</v>
      </c>
      <c r="AA33" s="105"/>
      <c r="AB33" s="199" t="s">
        <v>171</v>
      </c>
      <c r="AC33" s="235"/>
    </row>
    <row r="34" spans="2:29" s="123" customFormat="1" ht="15" customHeight="1" x14ac:dyDescent="0.25">
      <c r="B34" s="197" t="s">
        <v>169</v>
      </c>
      <c r="C34" s="95"/>
      <c r="D34" s="213" t="s">
        <v>76</v>
      </c>
      <c r="E34" s="111"/>
      <c r="F34" s="208">
        <v>280</v>
      </c>
      <c r="G34" s="105"/>
      <c r="H34" s="213" t="s">
        <v>77</v>
      </c>
      <c r="I34" s="111"/>
      <c r="J34" s="208">
        <v>1</v>
      </c>
      <c r="K34" s="181"/>
      <c r="L34" s="213"/>
      <c r="M34" s="199"/>
      <c r="N34" s="212"/>
      <c r="O34" s="212"/>
      <c r="P34" s="208">
        <v>0</v>
      </c>
      <c r="Q34" s="211"/>
      <c r="R34" s="354">
        <f t="shared" si="4"/>
        <v>0</v>
      </c>
      <c r="S34" s="211"/>
      <c r="T34" s="200">
        <f t="shared" si="5"/>
        <v>0</v>
      </c>
      <c r="U34" s="199"/>
      <c r="V34" s="200">
        <f t="shared" ref="V34:V39" si="9">T34/$V$6</f>
        <v>0</v>
      </c>
      <c r="W34" s="201"/>
      <c r="X34" s="503">
        <f t="shared" ref="X34:X39" si="10">V34/$V$3</f>
        <v>0</v>
      </c>
      <c r="Y34" s="184"/>
      <c r="Z34" s="273">
        <f t="shared" si="8"/>
        <v>0</v>
      </c>
      <c r="AA34" s="105"/>
      <c r="AB34" s="199" t="s">
        <v>171</v>
      </c>
      <c r="AC34" s="235"/>
    </row>
    <row r="35" spans="2:29" s="123" customFormat="1" ht="15" customHeight="1" x14ac:dyDescent="0.25">
      <c r="B35" s="197" t="s">
        <v>165</v>
      </c>
      <c r="C35" s="95"/>
      <c r="D35" s="213" t="s">
        <v>76</v>
      </c>
      <c r="E35" s="111"/>
      <c r="F35" s="208">
        <v>5</v>
      </c>
      <c r="G35" s="105"/>
      <c r="H35" s="213" t="s">
        <v>77</v>
      </c>
      <c r="I35" s="111"/>
      <c r="J35" s="208">
        <v>9</v>
      </c>
      <c r="K35" s="181"/>
      <c r="L35" s="213"/>
      <c r="M35" s="199"/>
      <c r="N35" s="212"/>
      <c r="O35" s="212"/>
      <c r="P35" s="208">
        <v>1700</v>
      </c>
      <c r="Q35" s="211"/>
      <c r="R35" s="354">
        <f t="shared" si="4"/>
        <v>4.25</v>
      </c>
      <c r="S35" s="211"/>
      <c r="T35" s="200">
        <f t="shared" si="5"/>
        <v>76500</v>
      </c>
      <c r="U35" s="199"/>
      <c r="V35" s="200">
        <f t="shared" si="9"/>
        <v>191.25</v>
      </c>
      <c r="W35" s="201"/>
      <c r="X35" s="503">
        <f t="shared" si="10"/>
        <v>4.8185941043083901E-4</v>
      </c>
      <c r="Y35" s="184"/>
      <c r="Z35" s="273">
        <f t="shared" si="8"/>
        <v>5.1957618632249346E-4</v>
      </c>
      <c r="AA35" s="105"/>
      <c r="AB35" s="199" t="s">
        <v>171</v>
      </c>
      <c r="AC35" s="235"/>
    </row>
    <row r="36" spans="2:29" s="123" customFormat="1" ht="15" customHeight="1" x14ac:dyDescent="0.25">
      <c r="B36" s="205" t="s">
        <v>158</v>
      </c>
      <c r="C36" s="95"/>
      <c r="D36" s="213" t="s">
        <v>76</v>
      </c>
      <c r="E36" s="199"/>
      <c r="F36" s="208">
        <v>2</v>
      </c>
      <c r="G36" s="199"/>
      <c r="H36" s="213" t="s">
        <v>77</v>
      </c>
      <c r="I36" s="111"/>
      <c r="J36" s="208">
        <v>9</v>
      </c>
      <c r="K36" s="181"/>
      <c r="L36" s="213"/>
      <c r="M36" s="199"/>
      <c r="N36" s="212"/>
      <c r="O36" s="212"/>
      <c r="P36" s="208">
        <v>1700</v>
      </c>
      <c r="Q36" s="211"/>
      <c r="R36" s="354">
        <f t="shared" si="4"/>
        <v>4.25</v>
      </c>
      <c r="S36" s="211"/>
      <c r="T36" s="200">
        <f t="shared" si="5"/>
        <v>30600</v>
      </c>
      <c r="U36" s="199"/>
      <c r="V36" s="200">
        <f t="shared" si="9"/>
        <v>76.5</v>
      </c>
      <c r="W36" s="201"/>
      <c r="X36" s="503">
        <f t="shared" si="10"/>
        <v>1.9274376417233559E-4</v>
      </c>
      <c r="Y36" s="184"/>
      <c r="Z36" s="273">
        <f t="shared" si="8"/>
        <v>2.0783047452899736E-4</v>
      </c>
      <c r="AA36" s="105"/>
      <c r="AB36" s="199" t="s">
        <v>161</v>
      </c>
      <c r="AC36" s="235"/>
    </row>
    <row r="37" spans="2:29" s="123" customFormat="1" ht="15" customHeight="1" x14ac:dyDescent="0.25">
      <c r="B37" s="197" t="s">
        <v>89</v>
      </c>
      <c r="C37" s="95"/>
      <c r="D37" s="213" t="s">
        <v>76</v>
      </c>
      <c r="E37" s="199"/>
      <c r="F37" s="208">
        <v>1</v>
      </c>
      <c r="G37" s="199"/>
      <c r="H37" s="213" t="s">
        <v>77</v>
      </c>
      <c r="I37" s="199"/>
      <c r="J37" s="208">
        <v>9</v>
      </c>
      <c r="K37" s="211"/>
      <c r="L37" s="213"/>
      <c r="M37" s="199"/>
      <c r="N37" s="212"/>
      <c r="O37" s="212"/>
      <c r="P37" s="208">
        <v>1700</v>
      </c>
      <c r="Q37" s="211"/>
      <c r="R37" s="354">
        <f t="shared" si="4"/>
        <v>4.25</v>
      </c>
      <c r="S37" s="211"/>
      <c r="T37" s="200">
        <f t="shared" si="5"/>
        <v>15300</v>
      </c>
      <c r="U37" s="199"/>
      <c r="V37" s="200">
        <f t="shared" si="9"/>
        <v>38.25</v>
      </c>
      <c r="W37" s="201"/>
      <c r="X37" s="503">
        <f t="shared" si="10"/>
        <v>9.6371882086167796E-5</v>
      </c>
      <c r="Y37" s="184"/>
      <c r="Z37" s="273">
        <f t="shared" si="8"/>
        <v>1.0391523726449868E-4</v>
      </c>
      <c r="AA37" s="105"/>
      <c r="AB37" s="199" t="s">
        <v>162</v>
      </c>
      <c r="AC37" s="235"/>
    </row>
    <row r="38" spans="2:29" s="123" customFormat="1" ht="15" customHeight="1" x14ac:dyDescent="0.25">
      <c r="B38" s="197" t="s">
        <v>18</v>
      </c>
      <c r="C38" s="95"/>
      <c r="D38" s="213" t="s">
        <v>168</v>
      </c>
      <c r="E38" s="199"/>
      <c r="F38" s="208">
        <v>432</v>
      </c>
      <c r="G38" s="199"/>
      <c r="H38" s="213"/>
      <c r="I38" s="199"/>
      <c r="J38" s="211"/>
      <c r="K38" s="211"/>
      <c r="L38" s="213"/>
      <c r="M38" s="212"/>
      <c r="N38" s="212"/>
      <c r="O38" s="212"/>
      <c r="P38" s="208">
        <v>400</v>
      </c>
      <c r="Q38" s="211"/>
      <c r="R38" s="354">
        <f t="shared" si="4"/>
        <v>1</v>
      </c>
      <c r="S38" s="211"/>
      <c r="T38" s="200">
        <f t="shared" si="5"/>
        <v>172800</v>
      </c>
      <c r="U38" s="199"/>
      <c r="V38" s="200">
        <f t="shared" si="9"/>
        <v>432</v>
      </c>
      <c r="W38" s="201"/>
      <c r="X38" s="503">
        <f t="shared" si="10"/>
        <v>1.0884353741496598E-3</v>
      </c>
      <c r="Y38" s="184"/>
      <c r="Z38" s="273">
        <f t="shared" si="8"/>
        <v>1.1736309149872792E-3</v>
      </c>
      <c r="AA38" s="105"/>
      <c r="AB38" s="199" t="s">
        <v>170</v>
      </c>
      <c r="AC38" s="235"/>
    </row>
    <row r="39" spans="2:29" s="123" customFormat="1" ht="15" customHeight="1" x14ac:dyDescent="0.25">
      <c r="B39" s="197" t="s">
        <v>19</v>
      </c>
      <c r="C39" s="95"/>
      <c r="D39" s="213" t="s">
        <v>159</v>
      </c>
      <c r="E39" s="199"/>
      <c r="F39" s="208">
        <v>1</v>
      </c>
      <c r="G39" s="199"/>
      <c r="H39" s="213" t="s">
        <v>83</v>
      </c>
      <c r="I39" s="111"/>
      <c r="J39" s="208">
        <v>30</v>
      </c>
      <c r="K39" s="181"/>
      <c r="L39" s="213" t="s">
        <v>77</v>
      </c>
      <c r="M39" s="180"/>
      <c r="N39" s="208">
        <v>9</v>
      </c>
      <c r="O39" s="182"/>
      <c r="P39" s="208">
        <v>853.4</v>
      </c>
      <c r="Q39" s="211"/>
      <c r="R39" s="354">
        <f t="shared" si="4"/>
        <v>2.1334999999999997</v>
      </c>
      <c r="S39" s="211"/>
      <c r="T39" s="200">
        <f t="shared" si="5"/>
        <v>230418</v>
      </c>
      <c r="U39" s="199"/>
      <c r="V39" s="200">
        <f t="shared" si="9"/>
        <v>576.04499999999996</v>
      </c>
      <c r="W39" s="201"/>
      <c r="X39" s="503">
        <f t="shared" si="10"/>
        <v>1.451360544217687E-3</v>
      </c>
      <c r="Y39" s="184"/>
      <c r="Z39" s="273">
        <f t="shared" si="8"/>
        <v>1.5649634732033501E-3</v>
      </c>
      <c r="AA39" s="105"/>
      <c r="AB39" s="91" t="s">
        <v>84</v>
      </c>
      <c r="AC39" s="235"/>
    </row>
    <row r="40" spans="2:29" s="123" customFormat="1" ht="15" customHeight="1" thickBot="1" x14ac:dyDescent="0.3">
      <c r="B40" s="195" t="s">
        <v>154</v>
      </c>
      <c r="C40" s="95"/>
      <c r="D40" s="170"/>
      <c r="E40" s="199"/>
      <c r="F40" s="211"/>
      <c r="G40" s="199"/>
      <c r="H40" s="170"/>
      <c r="I40" s="199"/>
      <c r="J40" s="179"/>
      <c r="K40" s="211"/>
      <c r="L40" s="212"/>
      <c r="M40" s="212"/>
      <c r="N40" s="183"/>
      <c r="O40" s="212"/>
      <c r="P40" s="211"/>
      <c r="Q40" s="211"/>
      <c r="R40" s="211"/>
      <c r="S40" s="211"/>
      <c r="T40" s="145">
        <f>SUM(T33:T39)</f>
        <v>525618</v>
      </c>
      <c r="U40" s="95"/>
      <c r="V40" s="145">
        <f>SUM(V33:V39)</f>
        <v>1314.0450000000001</v>
      </c>
      <c r="W40" s="146"/>
      <c r="X40" s="504">
        <f>SUM(X31:X39)</f>
        <v>3.3107709750566892E-3</v>
      </c>
      <c r="Y40" s="272"/>
      <c r="Z40" s="326">
        <f t="shared" si="8"/>
        <v>3.5699162863066188E-3</v>
      </c>
      <c r="AA40" s="105"/>
      <c r="AB40" s="199"/>
      <c r="AC40" s="235"/>
    </row>
    <row r="41" spans="2:29" s="123" customFormat="1" ht="15" customHeight="1" x14ac:dyDescent="0.25">
      <c r="B41" s="196"/>
      <c r="C41" s="95"/>
      <c r="D41" s="170"/>
      <c r="E41" s="111"/>
      <c r="F41" s="211"/>
      <c r="G41" s="105"/>
      <c r="H41" s="170"/>
      <c r="I41" s="111"/>
      <c r="J41" s="211"/>
      <c r="K41" s="181"/>
      <c r="L41" s="212"/>
      <c r="M41" s="212"/>
      <c r="N41" s="212"/>
      <c r="O41" s="212"/>
      <c r="P41" s="211"/>
      <c r="Q41" s="211"/>
      <c r="R41" s="211"/>
      <c r="S41" s="211"/>
      <c r="T41" s="117"/>
      <c r="U41" s="199"/>
      <c r="V41" s="117"/>
      <c r="W41" s="120"/>
      <c r="X41" s="510"/>
      <c r="Y41" s="347"/>
      <c r="Z41" s="131"/>
      <c r="AA41" s="105"/>
      <c r="AB41" s="199"/>
      <c r="AC41" s="235"/>
    </row>
    <row r="42" spans="2:29" s="123" customFormat="1" ht="15" customHeight="1" x14ac:dyDescent="0.25">
      <c r="B42" s="348" t="s">
        <v>166</v>
      </c>
      <c r="C42" s="249"/>
      <c r="D42" s="280"/>
      <c r="E42" s="281"/>
      <c r="F42" s="282"/>
      <c r="G42" s="281"/>
      <c r="H42" s="280"/>
      <c r="I42" s="281"/>
      <c r="J42" s="282"/>
      <c r="K42" s="282"/>
      <c r="L42" s="283"/>
      <c r="M42" s="283"/>
      <c r="N42" s="283"/>
      <c r="O42" s="283"/>
      <c r="P42" s="282"/>
      <c r="Q42" s="282"/>
      <c r="R42" s="282"/>
      <c r="S42" s="282"/>
      <c r="T42" s="349"/>
      <c r="U42" s="281"/>
      <c r="V42" s="349"/>
      <c r="W42" s="349"/>
      <c r="X42" s="509"/>
      <c r="Y42" s="350"/>
      <c r="Z42" s="350"/>
      <c r="AA42" s="281"/>
      <c r="AB42" s="281"/>
      <c r="AC42" s="235"/>
    </row>
    <row r="43" spans="2:29" s="123" customFormat="1" ht="15" customHeight="1" x14ac:dyDescent="0.25">
      <c r="B43" s="196"/>
      <c r="C43" s="95"/>
      <c r="D43" s="170"/>
      <c r="E43" s="111"/>
      <c r="F43" s="211"/>
      <c r="G43" s="105"/>
      <c r="H43" s="170"/>
      <c r="I43" s="111"/>
      <c r="J43" s="211"/>
      <c r="K43" s="181"/>
      <c r="L43" s="212"/>
      <c r="M43" s="212"/>
      <c r="N43" s="212"/>
      <c r="O43" s="212"/>
      <c r="P43" s="211"/>
      <c r="Q43" s="211"/>
      <c r="R43" s="211"/>
      <c r="S43" s="211"/>
      <c r="T43" s="117"/>
      <c r="U43" s="199"/>
      <c r="V43" s="117"/>
      <c r="W43" s="120"/>
      <c r="X43" s="510"/>
      <c r="Y43" s="347"/>
      <c r="Z43" s="131"/>
      <c r="AA43" s="105"/>
      <c r="AB43" s="199"/>
      <c r="AC43" s="235"/>
    </row>
    <row r="44" spans="2:29" s="123" customFormat="1" ht="15" customHeight="1" x14ac:dyDescent="0.25">
      <c r="B44" s="197" t="s">
        <v>226</v>
      </c>
      <c r="C44" s="95"/>
      <c r="D44" s="213" t="s">
        <v>76</v>
      </c>
      <c r="E44" s="111"/>
      <c r="F44" s="208">
        <v>441</v>
      </c>
      <c r="G44" s="105"/>
      <c r="H44" s="213" t="s">
        <v>77</v>
      </c>
      <c r="I44" s="111"/>
      <c r="J44" s="208">
        <v>1</v>
      </c>
      <c r="K44" s="181"/>
      <c r="L44" s="213"/>
      <c r="M44" s="199"/>
      <c r="N44" s="212"/>
      <c r="O44" s="212"/>
      <c r="P44" s="208">
        <v>1700</v>
      </c>
      <c r="Q44" s="211"/>
      <c r="R44" s="354">
        <f t="shared" ref="R44:R49" si="11">P44/$V$6</f>
        <v>4.25</v>
      </c>
      <c r="S44" s="211"/>
      <c r="T44" s="200">
        <f t="shared" ref="T44:T49" si="12">IF(N44=0,IF(J44=0,F44*P44,F44*J44*P44),F44*J44*N44*P44)</f>
        <v>749700</v>
      </c>
      <c r="U44" s="199"/>
      <c r="V44" s="200">
        <f t="shared" ref="V44:V45" si="13">T44/$V$6</f>
        <v>1874.25</v>
      </c>
      <c r="W44" s="201"/>
      <c r="X44" s="503">
        <f t="shared" ref="X44:X45" si="14">V44/$V$3</f>
        <v>4.7222222222222223E-3</v>
      </c>
      <c r="Y44" s="184"/>
      <c r="Z44" s="273">
        <f t="shared" ref="Z44:Z50" si="15">V44/$V$315</f>
        <v>5.0918466259604351E-3</v>
      </c>
      <c r="AA44" s="105"/>
      <c r="AB44" s="199" t="s">
        <v>172</v>
      </c>
      <c r="AC44" s="235"/>
    </row>
    <row r="45" spans="2:29" s="123" customFormat="1" ht="15" customHeight="1" x14ac:dyDescent="0.25">
      <c r="B45" s="197" t="s">
        <v>165</v>
      </c>
      <c r="C45" s="95"/>
      <c r="D45" s="213" t="s">
        <v>76</v>
      </c>
      <c r="E45" s="111"/>
      <c r="F45" s="208">
        <v>5</v>
      </c>
      <c r="G45" s="105"/>
      <c r="H45" s="213" t="s">
        <v>77</v>
      </c>
      <c r="I45" s="111"/>
      <c r="J45" s="208">
        <v>8</v>
      </c>
      <c r="K45" s="181"/>
      <c r="L45" s="213"/>
      <c r="M45" s="199"/>
      <c r="N45" s="212"/>
      <c r="O45" s="212"/>
      <c r="P45" s="208">
        <v>1700</v>
      </c>
      <c r="Q45" s="211"/>
      <c r="R45" s="354">
        <f t="shared" si="11"/>
        <v>4.25</v>
      </c>
      <c r="S45" s="211"/>
      <c r="T45" s="200">
        <f t="shared" si="12"/>
        <v>68000</v>
      </c>
      <c r="U45" s="199"/>
      <c r="V45" s="200">
        <f t="shared" si="13"/>
        <v>170</v>
      </c>
      <c r="W45" s="201"/>
      <c r="X45" s="503">
        <f t="shared" si="14"/>
        <v>4.2831947593852354E-4</v>
      </c>
      <c r="Y45" s="184"/>
      <c r="Z45" s="273">
        <f t="shared" si="15"/>
        <v>4.618454989533275E-4</v>
      </c>
      <c r="AA45" s="105"/>
      <c r="AB45" s="199" t="s">
        <v>173</v>
      </c>
      <c r="AC45" s="235"/>
    </row>
    <row r="46" spans="2:29" s="123" customFormat="1" ht="15" customHeight="1" x14ac:dyDescent="0.25">
      <c r="B46" s="205" t="s">
        <v>158</v>
      </c>
      <c r="C46" s="95"/>
      <c r="D46" s="213" t="s">
        <v>76</v>
      </c>
      <c r="E46" s="199"/>
      <c r="F46" s="208">
        <v>2</v>
      </c>
      <c r="G46" s="199"/>
      <c r="H46" s="213" t="s">
        <v>77</v>
      </c>
      <c r="I46" s="111"/>
      <c r="J46" s="208">
        <v>8</v>
      </c>
      <c r="K46" s="181"/>
      <c r="L46" s="213"/>
      <c r="M46" s="199"/>
      <c r="N46" s="212"/>
      <c r="O46" s="212"/>
      <c r="P46" s="208">
        <v>1700</v>
      </c>
      <c r="Q46" s="211"/>
      <c r="R46" s="354">
        <f t="shared" si="11"/>
        <v>4.25</v>
      </c>
      <c r="S46" s="211"/>
      <c r="T46" s="200">
        <f t="shared" si="12"/>
        <v>27200</v>
      </c>
      <c r="U46" s="199"/>
      <c r="V46" s="200">
        <f t="shared" ref="V46:V49" si="16">T46/$V$6</f>
        <v>68</v>
      </c>
      <c r="W46" s="201"/>
      <c r="X46" s="503">
        <f t="shared" ref="X46:X49" si="17">V46/$V$3</f>
        <v>1.7132779037540942E-4</v>
      </c>
      <c r="Y46" s="184"/>
      <c r="Z46" s="273">
        <f t="shared" si="15"/>
        <v>1.84738199581331E-4</v>
      </c>
      <c r="AA46" s="105"/>
      <c r="AB46" s="199" t="s">
        <v>161</v>
      </c>
      <c r="AC46" s="235"/>
    </row>
    <row r="47" spans="2:29" s="123" customFormat="1" ht="15" customHeight="1" x14ac:dyDescent="0.25">
      <c r="B47" s="197" t="s">
        <v>89</v>
      </c>
      <c r="C47" s="95"/>
      <c r="D47" s="213" t="s">
        <v>76</v>
      </c>
      <c r="E47" s="199"/>
      <c r="F47" s="208">
        <v>1</v>
      </c>
      <c r="G47" s="199"/>
      <c r="H47" s="213" t="s">
        <v>77</v>
      </c>
      <c r="I47" s="199"/>
      <c r="J47" s="208">
        <v>8</v>
      </c>
      <c r="K47" s="211"/>
      <c r="L47" s="213"/>
      <c r="M47" s="199"/>
      <c r="N47" s="212"/>
      <c r="O47" s="212"/>
      <c r="P47" s="208">
        <v>1700</v>
      </c>
      <c r="Q47" s="211"/>
      <c r="R47" s="354">
        <f t="shared" si="11"/>
        <v>4.25</v>
      </c>
      <c r="S47" s="211"/>
      <c r="T47" s="200">
        <f t="shared" si="12"/>
        <v>13600</v>
      </c>
      <c r="U47" s="199"/>
      <c r="V47" s="200">
        <f t="shared" si="16"/>
        <v>34</v>
      </c>
      <c r="W47" s="201"/>
      <c r="X47" s="503">
        <f t="shared" si="17"/>
        <v>8.5663895187704708E-5</v>
      </c>
      <c r="Y47" s="184"/>
      <c r="Z47" s="273">
        <f t="shared" si="15"/>
        <v>9.23690997906655E-5</v>
      </c>
      <c r="AA47" s="105"/>
      <c r="AB47" s="199" t="s">
        <v>162</v>
      </c>
      <c r="AC47" s="235"/>
    </row>
    <row r="48" spans="2:29" s="123" customFormat="1" ht="15" customHeight="1" x14ac:dyDescent="0.25">
      <c r="B48" s="197" t="s">
        <v>18</v>
      </c>
      <c r="C48" s="95"/>
      <c r="D48" s="213" t="s">
        <v>168</v>
      </c>
      <c r="E48" s="199"/>
      <c r="F48" s="208">
        <v>505</v>
      </c>
      <c r="G48" s="199"/>
      <c r="H48" s="213"/>
      <c r="I48" s="199"/>
      <c r="J48" s="179"/>
      <c r="K48" s="211"/>
      <c r="L48" s="213"/>
      <c r="M48" s="212"/>
      <c r="N48" s="212"/>
      <c r="O48" s="212"/>
      <c r="P48" s="208">
        <v>400</v>
      </c>
      <c r="Q48" s="211"/>
      <c r="R48" s="354">
        <f t="shared" si="11"/>
        <v>1</v>
      </c>
      <c r="S48" s="211"/>
      <c r="T48" s="200">
        <f t="shared" si="12"/>
        <v>202000</v>
      </c>
      <c r="U48" s="199"/>
      <c r="V48" s="200">
        <f t="shared" si="16"/>
        <v>505</v>
      </c>
      <c r="W48" s="201"/>
      <c r="X48" s="503">
        <f t="shared" si="17"/>
        <v>1.2723607961703199E-3</v>
      </c>
      <c r="Y48" s="184"/>
      <c r="Z48" s="273">
        <f t="shared" si="15"/>
        <v>1.3719528057142963E-3</v>
      </c>
      <c r="AA48" s="105"/>
      <c r="AB48" s="199" t="s">
        <v>170</v>
      </c>
      <c r="AC48" s="235"/>
    </row>
    <row r="49" spans="2:29" s="123" customFormat="1" ht="15" customHeight="1" x14ac:dyDescent="0.25">
      <c r="B49" s="197" t="s">
        <v>19</v>
      </c>
      <c r="C49" s="95"/>
      <c r="D49" s="213" t="s">
        <v>159</v>
      </c>
      <c r="E49" s="199"/>
      <c r="F49" s="208">
        <v>1</v>
      </c>
      <c r="G49" s="199"/>
      <c r="H49" s="213" t="s">
        <v>83</v>
      </c>
      <c r="I49" s="111"/>
      <c r="J49" s="208">
        <v>50</v>
      </c>
      <c r="K49" s="181"/>
      <c r="L49" s="213" t="s">
        <v>77</v>
      </c>
      <c r="M49" s="180"/>
      <c r="N49" s="208">
        <v>8</v>
      </c>
      <c r="O49" s="182"/>
      <c r="P49" s="208">
        <v>853.4</v>
      </c>
      <c r="Q49" s="211"/>
      <c r="R49" s="354">
        <f t="shared" si="11"/>
        <v>2.1334999999999997</v>
      </c>
      <c r="S49" s="211"/>
      <c r="T49" s="200">
        <f t="shared" si="12"/>
        <v>341360</v>
      </c>
      <c r="U49" s="199"/>
      <c r="V49" s="200">
        <f t="shared" si="16"/>
        <v>853.4</v>
      </c>
      <c r="W49" s="201"/>
      <c r="X49" s="503">
        <f t="shared" si="17"/>
        <v>2.1501637692113882E-3</v>
      </c>
      <c r="Y49" s="184"/>
      <c r="Z49" s="273">
        <f t="shared" si="15"/>
        <v>2.3184644047457036E-3</v>
      </c>
      <c r="AA49" s="105"/>
      <c r="AB49" s="91" t="s">
        <v>84</v>
      </c>
      <c r="AC49" s="235"/>
    </row>
    <row r="50" spans="2:29" s="123" customFormat="1" ht="15" customHeight="1" thickBot="1" x14ac:dyDescent="0.3">
      <c r="B50" s="195" t="s">
        <v>154</v>
      </c>
      <c r="C50" s="95"/>
      <c r="D50" s="170"/>
      <c r="E50" s="199"/>
      <c r="F50" s="211"/>
      <c r="G50" s="199"/>
      <c r="H50" s="170"/>
      <c r="I50" s="199"/>
      <c r="J50" s="179"/>
      <c r="K50" s="211"/>
      <c r="L50" s="212"/>
      <c r="M50" s="212"/>
      <c r="N50" s="183"/>
      <c r="O50" s="212"/>
      <c r="P50" s="211"/>
      <c r="Q50" s="211"/>
      <c r="R50" s="211"/>
      <c r="S50" s="211"/>
      <c r="T50" s="145">
        <f>SUM(T44:T49)</f>
        <v>1401860</v>
      </c>
      <c r="U50" s="95"/>
      <c r="V50" s="145">
        <f>SUM(V44:V49)</f>
        <v>3504.65</v>
      </c>
      <c r="W50" s="146"/>
      <c r="X50" s="504">
        <f>SUM(X42:X49)</f>
        <v>8.830057949105569E-3</v>
      </c>
      <c r="Y50" s="272"/>
      <c r="Z50" s="326">
        <f t="shared" si="15"/>
        <v>9.5212166347457602E-3</v>
      </c>
      <c r="AA50" s="105"/>
      <c r="AB50" s="199"/>
      <c r="AC50" s="235"/>
    </row>
    <row r="51" spans="2:29" s="123" customFormat="1" ht="15" customHeight="1" x14ac:dyDescent="0.25">
      <c r="B51" s="196"/>
      <c r="C51" s="95"/>
      <c r="D51" s="170"/>
      <c r="E51" s="199"/>
      <c r="F51" s="211"/>
      <c r="G51" s="199"/>
      <c r="H51" s="170"/>
      <c r="I51" s="199"/>
      <c r="J51" s="179"/>
      <c r="K51" s="211"/>
      <c r="L51" s="212"/>
      <c r="M51" s="212"/>
      <c r="N51" s="183"/>
      <c r="O51" s="212"/>
      <c r="P51" s="211"/>
      <c r="Q51" s="211"/>
      <c r="R51" s="211"/>
      <c r="S51" s="211"/>
      <c r="T51" s="351"/>
      <c r="U51" s="95"/>
      <c r="V51" s="351"/>
      <c r="W51" s="146"/>
      <c r="X51" s="511"/>
      <c r="Y51" s="272"/>
      <c r="Z51" s="331"/>
      <c r="AA51" s="105"/>
      <c r="AB51" s="199"/>
      <c r="AC51" s="235"/>
    </row>
    <row r="52" spans="2:29" s="123" customFormat="1" ht="15" customHeight="1" thickBot="1" x14ac:dyDescent="0.3">
      <c r="B52" s="195" t="s">
        <v>85</v>
      </c>
      <c r="C52" s="95"/>
      <c r="D52" s="170"/>
      <c r="E52" s="199"/>
      <c r="F52" s="211"/>
      <c r="G52" s="199"/>
      <c r="H52" s="170"/>
      <c r="I52" s="199"/>
      <c r="J52" s="179"/>
      <c r="K52" s="211"/>
      <c r="L52" s="212"/>
      <c r="M52" s="212"/>
      <c r="N52" s="183"/>
      <c r="O52" s="212"/>
      <c r="P52" s="211"/>
      <c r="Q52" s="211"/>
      <c r="R52" s="211"/>
      <c r="S52" s="211"/>
      <c r="T52" s="145">
        <f>T29+T40+T50</f>
        <v>2091948</v>
      </c>
      <c r="U52" s="95"/>
      <c r="V52" s="145">
        <f>V29+V40+V50</f>
        <v>5229.87</v>
      </c>
      <c r="W52" s="146"/>
      <c r="X52" s="533">
        <f>X29+X40+X50</f>
        <v>1.3176795162509448E-2</v>
      </c>
      <c r="Y52" s="272"/>
      <c r="Z52" s="326">
        <f>V52/$V$315</f>
        <v>1.4208187762417874E-2</v>
      </c>
      <c r="AA52" s="105"/>
      <c r="AB52" s="199"/>
      <c r="AC52" s="235"/>
    </row>
    <row r="53" spans="2:29" s="123" customFormat="1" ht="15" customHeight="1" x14ac:dyDescent="0.25">
      <c r="B53" s="214"/>
      <c r="C53" s="95"/>
      <c r="D53" s="170"/>
      <c r="E53" s="199"/>
      <c r="F53" s="211"/>
      <c r="G53" s="199"/>
      <c r="H53" s="170"/>
      <c r="I53" s="199"/>
      <c r="J53" s="211"/>
      <c r="K53" s="211"/>
      <c r="L53" s="212"/>
      <c r="M53" s="212"/>
      <c r="N53" s="212"/>
      <c r="O53" s="212"/>
      <c r="P53" s="211"/>
      <c r="Q53" s="211"/>
      <c r="R53" s="211"/>
      <c r="S53" s="211"/>
      <c r="T53" s="109"/>
      <c r="U53" s="199"/>
      <c r="V53" s="109"/>
      <c r="W53" s="121"/>
      <c r="X53" s="512"/>
      <c r="Y53" s="129"/>
      <c r="Z53" s="129"/>
      <c r="AA53" s="199"/>
      <c r="AB53" s="199"/>
      <c r="AC53" s="235"/>
    </row>
    <row r="54" spans="2:29" s="123" customFormat="1" ht="15" customHeight="1" x14ac:dyDescent="0.25">
      <c r="B54" s="239" t="s">
        <v>86</v>
      </c>
      <c r="C54" s="249"/>
      <c r="D54" s="280"/>
      <c r="E54" s="281"/>
      <c r="F54" s="282"/>
      <c r="G54" s="281"/>
      <c r="H54" s="280"/>
      <c r="I54" s="281"/>
      <c r="J54" s="282"/>
      <c r="K54" s="282"/>
      <c r="L54" s="283"/>
      <c r="M54" s="283"/>
      <c r="N54" s="283"/>
      <c r="O54" s="283"/>
      <c r="P54" s="282"/>
      <c r="Q54" s="282"/>
      <c r="R54" s="282"/>
      <c r="S54" s="282"/>
      <c r="T54" s="284"/>
      <c r="U54" s="281"/>
      <c r="V54" s="284"/>
      <c r="W54" s="284"/>
      <c r="X54" s="513"/>
      <c r="Y54" s="285"/>
      <c r="Z54" s="285"/>
      <c r="AA54" s="281"/>
      <c r="AB54" s="281"/>
      <c r="AC54" s="235"/>
    </row>
    <row r="55" spans="2:29" s="123" customFormat="1" ht="15" customHeight="1" x14ac:dyDescent="0.25">
      <c r="B55" s="214"/>
      <c r="C55" s="95"/>
      <c r="D55" s="170"/>
      <c r="E55" s="199"/>
      <c r="F55" s="211"/>
      <c r="G55" s="199"/>
      <c r="H55" s="170"/>
      <c r="I55" s="199"/>
      <c r="J55" s="211"/>
      <c r="K55" s="211"/>
      <c r="L55" s="212"/>
      <c r="M55" s="212"/>
      <c r="N55" s="212"/>
      <c r="O55" s="212"/>
      <c r="P55" s="211"/>
      <c r="Q55" s="211"/>
      <c r="R55" s="211"/>
      <c r="S55" s="211"/>
      <c r="T55" s="109"/>
      <c r="U55" s="199"/>
      <c r="V55" s="109"/>
      <c r="W55" s="121"/>
      <c r="X55" s="512"/>
      <c r="Y55" s="129"/>
      <c r="Z55" s="129"/>
      <c r="AA55" s="199"/>
      <c r="AB55" s="199"/>
      <c r="AC55" s="235"/>
    </row>
    <row r="56" spans="2:29" s="123" customFormat="1" ht="15" customHeight="1" x14ac:dyDescent="0.25">
      <c r="B56" s="206" t="s">
        <v>87</v>
      </c>
      <c r="C56" s="95"/>
      <c r="D56" s="170"/>
      <c r="E56" s="199"/>
      <c r="F56" s="211"/>
      <c r="G56" s="199"/>
      <c r="H56" s="170"/>
      <c r="I56" s="199"/>
      <c r="J56" s="211"/>
      <c r="K56" s="211"/>
      <c r="L56" s="212"/>
      <c r="M56" s="212"/>
      <c r="N56" s="212"/>
      <c r="O56" s="212"/>
      <c r="P56" s="211"/>
      <c r="Q56" s="211"/>
      <c r="R56" s="211"/>
      <c r="S56" s="211"/>
      <c r="T56" s="109"/>
      <c r="U56" s="199"/>
      <c r="V56" s="109"/>
      <c r="W56" s="121"/>
      <c r="X56" s="512"/>
      <c r="Y56" s="129"/>
      <c r="Z56" s="130"/>
      <c r="AA56" s="199"/>
      <c r="AB56" s="199"/>
      <c r="AC56" s="235"/>
    </row>
    <row r="57" spans="2:29" s="123" customFormat="1" ht="15" customHeight="1" x14ac:dyDescent="0.25">
      <c r="B57" s="197" t="s">
        <v>88</v>
      </c>
      <c r="C57" s="95"/>
      <c r="D57" s="213" t="s">
        <v>76</v>
      </c>
      <c r="E57" s="199"/>
      <c r="F57" s="208">
        <v>441</v>
      </c>
      <c r="G57" s="199"/>
      <c r="H57" s="213" t="s">
        <v>77</v>
      </c>
      <c r="I57" s="199"/>
      <c r="J57" s="208">
        <v>5</v>
      </c>
      <c r="K57" s="211"/>
      <c r="L57" s="213"/>
      <c r="M57" s="199"/>
      <c r="N57" s="212"/>
      <c r="O57" s="212"/>
      <c r="P57" s="208">
        <v>1700</v>
      </c>
      <c r="Q57" s="211"/>
      <c r="R57" s="354">
        <f t="shared" ref="R57:R60" si="18">P57/$V$6</f>
        <v>4.25</v>
      </c>
      <c r="S57" s="211"/>
      <c r="T57" s="200">
        <f t="shared" ref="T57:T60" si="19">IF(N57=0,IF(J57=0,F57*P57,F57*J57*P57),F57*J57*N57*P57)</f>
        <v>3748500</v>
      </c>
      <c r="U57" s="199"/>
      <c r="V57" s="200">
        <f t="shared" ref="V57:V60" si="20">T57/$V$6</f>
        <v>9371.25</v>
      </c>
      <c r="W57" s="201"/>
      <c r="X57" s="503">
        <f t="shared" ref="X57:X60" si="21">V57/$V$3</f>
        <v>2.361111111111111E-2</v>
      </c>
      <c r="Y57" s="184"/>
      <c r="Z57" s="273">
        <f>V57/$V$315</f>
        <v>2.5459233129802177E-2</v>
      </c>
      <c r="AA57" s="105"/>
      <c r="AB57" s="199" t="s">
        <v>78</v>
      </c>
      <c r="AC57" s="235"/>
    </row>
    <row r="58" spans="2:29" s="123" customFormat="1" ht="15" customHeight="1" x14ac:dyDescent="0.25">
      <c r="B58" s="197" t="s">
        <v>125</v>
      </c>
      <c r="C58" s="95"/>
      <c r="D58" s="213" t="s">
        <v>76</v>
      </c>
      <c r="E58" s="199"/>
      <c r="F58" s="208">
        <v>22</v>
      </c>
      <c r="G58" s="199"/>
      <c r="H58" s="213" t="s">
        <v>77</v>
      </c>
      <c r="I58" s="199"/>
      <c r="J58" s="208">
        <v>3</v>
      </c>
      <c r="K58" s="211"/>
      <c r="L58" s="213"/>
      <c r="M58" s="199"/>
      <c r="N58" s="212"/>
      <c r="O58" s="212"/>
      <c r="P58" s="208">
        <v>8700</v>
      </c>
      <c r="Q58" s="211"/>
      <c r="R58" s="354">
        <f t="shared" si="18"/>
        <v>21.75</v>
      </c>
      <c r="S58" s="211"/>
      <c r="T58" s="200">
        <f t="shared" si="19"/>
        <v>574200</v>
      </c>
      <c r="U58" s="199"/>
      <c r="V58" s="200">
        <f t="shared" si="20"/>
        <v>1435.5</v>
      </c>
      <c r="W58" s="201"/>
      <c r="X58" s="503">
        <f t="shared" si="21"/>
        <v>3.6167800453514739E-3</v>
      </c>
      <c r="Y58" s="204"/>
      <c r="Z58" s="273">
        <f>V58/$V$315</f>
        <v>3.8998777279264799E-3</v>
      </c>
      <c r="AA58" s="199"/>
      <c r="AB58" s="199" t="s">
        <v>80</v>
      </c>
      <c r="AC58" s="235"/>
    </row>
    <row r="59" spans="2:29" s="123" customFormat="1" ht="15" customHeight="1" x14ac:dyDescent="0.25">
      <c r="B59" s="197" t="s">
        <v>89</v>
      </c>
      <c r="C59" s="95"/>
      <c r="D59" s="213" t="s">
        <v>76</v>
      </c>
      <c r="E59" s="199"/>
      <c r="F59" s="208">
        <v>1</v>
      </c>
      <c r="G59" s="199"/>
      <c r="H59" s="213" t="s">
        <v>77</v>
      </c>
      <c r="I59" s="199"/>
      <c r="J59" s="208">
        <v>2</v>
      </c>
      <c r="K59" s="211"/>
      <c r="L59" s="213"/>
      <c r="M59" s="199"/>
      <c r="N59" s="212"/>
      <c r="O59" s="212"/>
      <c r="P59" s="208">
        <v>1700</v>
      </c>
      <c r="Q59" s="211"/>
      <c r="R59" s="354">
        <f t="shared" si="18"/>
        <v>4.25</v>
      </c>
      <c r="S59" s="211"/>
      <c r="T59" s="200">
        <f t="shared" si="19"/>
        <v>3400</v>
      </c>
      <c r="U59" s="199"/>
      <c r="V59" s="200">
        <f t="shared" si="20"/>
        <v>8.5</v>
      </c>
      <c r="W59" s="201"/>
      <c r="X59" s="503">
        <f t="shared" si="21"/>
        <v>2.1415973796926177E-5</v>
      </c>
      <c r="Y59" s="204"/>
      <c r="Z59" s="273">
        <f>V59/$V$315</f>
        <v>2.3092274947666375E-5</v>
      </c>
      <c r="AA59" s="199"/>
      <c r="AB59" s="199" t="s">
        <v>90</v>
      </c>
      <c r="AC59" s="235"/>
    </row>
    <row r="60" spans="2:29" s="123" customFormat="1" ht="15" customHeight="1" x14ac:dyDescent="0.25">
      <c r="B60" s="197" t="s">
        <v>19</v>
      </c>
      <c r="C60" s="95"/>
      <c r="D60" s="213" t="s">
        <v>159</v>
      </c>
      <c r="E60" s="111"/>
      <c r="F60" s="208">
        <v>1</v>
      </c>
      <c r="G60" s="105"/>
      <c r="H60" s="213" t="s">
        <v>83</v>
      </c>
      <c r="I60" s="111"/>
      <c r="J60" s="208">
        <v>50</v>
      </c>
      <c r="K60" s="181"/>
      <c r="L60" s="213" t="s">
        <v>77</v>
      </c>
      <c r="M60" s="212"/>
      <c r="N60" s="208">
        <v>5</v>
      </c>
      <c r="O60" s="212"/>
      <c r="P60" s="208">
        <v>853</v>
      </c>
      <c r="Q60" s="211"/>
      <c r="R60" s="354">
        <f t="shared" si="18"/>
        <v>2.1324999999999998</v>
      </c>
      <c r="S60" s="211"/>
      <c r="T60" s="200">
        <f t="shared" si="19"/>
        <v>213250</v>
      </c>
      <c r="U60" s="199"/>
      <c r="V60" s="200">
        <f t="shared" si="20"/>
        <v>533.125</v>
      </c>
      <c r="W60" s="201"/>
      <c r="X60" s="503">
        <f t="shared" si="21"/>
        <v>1.3432224741748552E-3</v>
      </c>
      <c r="Y60" s="184"/>
      <c r="Z60" s="273">
        <f>V60/$V$315</f>
        <v>1.4483610684087806E-3</v>
      </c>
      <c r="AA60" s="105"/>
      <c r="AB60" s="91" t="s">
        <v>84</v>
      </c>
      <c r="AC60" s="235"/>
    </row>
    <row r="61" spans="2:29" s="123" customFormat="1" ht="15" customHeight="1" thickBot="1" x14ac:dyDescent="0.3">
      <c r="B61" s="210" t="s">
        <v>91</v>
      </c>
      <c r="C61" s="95"/>
      <c r="D61" s="213"/>
      <c r="E61" s="199"/>
      <c r="F61" s="211"/>
      <c r="G61" s="199"/>
      <c r="H61" s="170"/>
      <c r="I61" s="199"/>
      <c r="J61" s="211"/>
      <c r="K61" s="211"/>
      <c r="L61" s="212"/>
      <c r="M61" s="212"/>
      <c r="N61" s="212"/>
      <c r="O61" s="212"/>
      <c r="P61" s="211"/>
      <c r="Q61" s="211"/>
      <c r="R61" s="211"/>
      <c r="S61" s="211"/>
      <c r="T61" s="142">
        <f>SUM(T57:T60)</f>
        <v>4539350</v>
      </c>
      <c r="U61" s="143"/>
      <c r="V61" s="142">
        <f>SUM(V57:V60)</f>
        <v>11348.375</v>
      </c>
      <c r="W61" s="144"/>
      <c r="X61" s="514">
        <f>SUM(X57:X60)</f>
        <v>2.8592529604434362E-2</v>
      </c>
      <c r="Y61" s="174"/>
      <c r="Z61" s="325">
        <f>V61/$V$315</f>
        <v>3.0830564201085105E-2</v>
      </c>
      <c r="AA61" s="199"/>
      <c r="AB61" s="199"/>
      <c r="AC61" s="235"/>
    </row>
    <row r="62" spans="2:29" s="123" customFormat="1" ht="15" customHeight="1" x14ac:dyDescent="0.25">
      <c r="B62" s="197"/>
      <c r="C62" s="95"/>
      <c r="D62" s="213"/>
      <c r="E62" s="199"/>
      <c r="F62" s="211"/>
      <c r="G62" s="199"/>
      <c r="H62" s="170"/>
      <c r="I62" s="199"/>
      <c r="J62" s="211"/>
      <c r="K62" s="211"/>
      <c r="L62" s="212"/>
      <c r="M62" s="212"/>
      <c r="N62" s="212"/>
      <c r="O62" s="212"/>
      <c r="P62" s="211"/>
      <c r="Q62" s="211"/>
      <c r="R62" s="211"/>
      <c r="S62" s="211"/>
      <c r="T62" s="200"/>
      <c r="U62" s="199"/>
      <c r="V62" s="200"/>
      <c r="W62" s="201"/>
      <c r="X62" s="503"/>
      <c r="Y62" s="204"/>
      <c r="Z62" s="129"/>
      <c r="AA62" s="199"/>
      <c r="AB62" s="91"/>
      <c r="AC62" s="235"/>
    </row>
    <row r="63" spans="2:29" s="123" customFormat="1" ht="15" customHeight="1" x14ac:dyDescent="0.25">
      <c r="B63" s="207" t="s">
        <v>92</v>
      </c>
      <c r="C63" s="95"/>
      <c r="D63" s="213"/>
      <c r="E63" s="199"/>
      <c r="F63" s="211"/>
      <c r="G63" s="199"/>
      <c r="H63" s="170"/>
      <c r="I63" s="199"/>
      <c r="J63" s="211"/>
      <c r="K63" s="211"/>
      <c r="L63" s="212"/>
      <c r="M63" s="212"/>
      <c r="N63" s="212"/>
      <c r="O63" s="212"/>
      <c r="P63" s="211"/>
      <c r="Q63" s="211"/>
      <c r="R63" s="211"/>
      <c r="S63" s="211"/>
      <c r="T63" s="200"/>
      <c r="U63" s="199"/>
      <c r="V63" s="200"/>
      <c r="W63" s="201"/>
      <c r="X63" s="503"/>
      <c r="Y63" s="204"/>
      <c r="Z63" s="204"/>
      <c r="AA63" s="199"/>
      <c r="AB63" s="91"/>
      <c r="AC63" s="235"/>
    </row>
    <row r="64" spans="2:29" s="123" customFormat="1" ht="15" customHeight="1" x14ac:dyDescent="0.25">
      <c r="B64" s="197" t="s">
        <v>20</v>
      </c>
      <c r="C64" s="95"/>
      <c r="D64" s="213" t="s">
        <v>93</v>
      </c>
      <c r="E64" s="199"/>
      <c r="F64" s="208">
        <v>100</v>
      </c>
      <c r="G64" s="199"/>
      <c r="H64" s="213"/>
      <c r="I64" s="199"/>
      <c r="J64" s="179"/>
      <c r="K64" s="211"/>
      <c r="L64" s="212"/>
      <c r="M64" s="212"/>
      <c r="N64" s="212"/>
      <c r="O64" s="212"/>
      <c r="P64" s="208">
        <v>3000</v>
      </c>
      <c r="Q64" s="211"/>
      <c r="R64" s="354">
        <f t="shared" ref="R64:R72" si="22">P64/$V$6</f>
        <v>7.5</v>
      </c>
      <c r="S64" s="211"/>
      <c r="T64" s="200">
        <f t="shared" ref="T64:T72" si="23">IF(N64=0,IF(J64=0,F64*P64,F64*J64*P64),F64*J64*N64*P64)</f>
        <v>300000</v>
      </c>
      <c r="U64" s="199"/>
      <c r="V64" s="200">
        <f t="shared" ref="V64:V72" si="24">T64/$V$6</f>
        <v>750</v>
      </c>
      <c r="W64" s="201"/>
      <c r="X64" s="503">
        <f t="shared" ref="X64:X72" si="25">V64/$V$3</f>
        <v>1.889644746787604E-3</v>
      </c>
      <c r="Y64" s="204"/>
      <c r="Z64" s="273">
        <f t="shared" ref="Z64:Z73" si="26">V64/$V$315</f>
        <v>2.0375536718529154E-3</v>
      </c>
      <c r="AA64" s="199"/>
      <c r="AB64" s="199" t="s">
        <v>94</v>
      </c>
      <c r="AC64" s="235"/>
    </row>
    <row r="65" spans="2:29" s="123" customFormat="1" ht="15" customHeight="1" x14ac:dyDescent="0.25">
      <c r="B65" s="197" t="s">
        <v>21</v>
      </c>
      <c r="C65" s="95"/>
      <c r="D65" s="213" t="s">
        <v>93</v>
      </c>
      <c r="E65" s="199"/>
      <c r="F65" s="208">
        <v>500</v>
      </c>
      <c r="G65" s="199"/>
      <c r="H65" s="213"/>
      <c r="I65" s="199"/>
      <c r="J65" s="179"/>
      <c r="K65" s="211"/>
      <c r="L65" s="212"/>
      <c r="M65" s="212"/>
      <c r="N65" s="212"/>
      <c r="O65" s="212"/>
      <c r="P65" s="208">
        <v>50</v>
      </c>
      <c r="Q65" s="211"/>
      <c r="R65" s="354">
        <f t="shared" si="22"/>
        <v>0.125</v>
      </c>
      <c r="S65" s="211"/>
      <c r="T65" s="200">
        <f t="shared" si="23"/>
        <v>25000</v>
      </c>
      <c r="U65" s="199"/>
      <c r="V65" s="200">
        <f t="shared" si="24"/>
        <v>62.5</v>
      </c>
      <c r="W65" s="201"/>
      <c r="X65" s="503">
        <f t="shared" si="25"/>
        <v>1.5747039556563366E-4</v>
      </c>
      <c r="Y65" s="204"/>
      <c r="Z65" s="273">
        <f t="shared" si="26"/>
        <v>1.6979613932107627E-4</v>
      </c>
      <c r="AA65" s="199"/>
      <c r="AB65" s="199" t="s">
        <v>94</v>
      </c>
      <c r="AC65" s="235"/>
    </row>
    <row r="66" spans="2:29" s="198" customFormat="1" ht="15" customHeight="1" x14ac:dyDescent="0.25">
      <c r="B66" s="197" t="s">
        <v>210</v>
      </c>
      <c r="C66" s="199"/>
      <c r="D66" s="213" t="s">
        <v>93</v>
      </c>
      <c r="E66" s="199"/>
      <c r="F66" s="208">
        <v>50</v>
      </c>
      <c r="G66" s="199"/>
      <c r="H66" s="170"/>
      <c r="I66" s="199"/>
      <c r="J66" s="211"/>
      <c r="K66" s="211"/>
      <c r="L66" s="212"/>
      <c r="M66" s="212"/>
      <c r="N66" s="212"/>
      <c r="O66" s="212"/>
      <c r="P66" s="208">
        <v>150</v>
      </c>
      <c r="Q66" s="211"/>
      <c r="R66" s="354">
        <f t="shared" si="22"/>
        <v>0.375</v>
      </c>
      <c r="S66" s="211"/>
      <c r="T66" s="200">
        <f t="shared" si="23"/>
        <v>7500</v>
      </c>
      <c r="U66" s="199"/>
      <c r="V66" s="200">
        <f t="shared" si="24"/>
        <v>18.75</v>
      </c>
      <c r="W66" s="201"/>
      <c r="X66" s="503">
        <f t="shared" si="25"/>
        <v>4.72411186696901E-5</v>
      </c>
      <c r="Y66" s="204"/>
      <c r="Z66" s="273">
        <f t="shared" si="26"/>
        <v>5.093884179632288E-5</v>
      </c>
      <c r="AA66" s="199"/>
      <c r="AB66" s="199" t="s">
        <v>94</v>
      </c>
    </row>
    <row r="67" spans="2:29" s="123" customFormat="1" ht="15" customHeight="1" x14ac:dyDescent="0.25">
      <c r="B67" s="197" t="s">
        <v>26</v>
      </c>
      <c r="C67" s="95"/>
      <c r="D67" s="213" t="s">
        <v>93</v>
      </c>
      <c r="E67" s="199"/>
      <c r="F67" s="208">
        <v>500</v>
      </c>
      <c r="G67" s="199"/>
      <c r="H67" s="213"/>
      <c r="I67" s="199"/>
      <c r="J67" s="179"/>
      <c r="K67" s="211"/>
      <c r="L67" s="212"/>
      <c r="M67" s="212"/>
      <c r="N67" s="212"/>
      <c r="O67" s="212"/>
      <c r="P67" s="208">
        <v>150</v>
      </c>
      <c r="Q67" s="211"/>
      <c r="R67" s="354">
        <f t="shared" si="22"/>
        <v>0.375</v>
      </c>
      <c r="S67" s="211"/>
      <c r="T67" s="200">
        <f t="shared" si="23"/>
        <v>75000</v>
      </c>
      <c r="U67" s="199"/>
      <c r="V67" s="200">
        <f t="shared" si="24"/>
        <v>187.5</v>
      </c>
      <c r="W67" s="201"/>
      <c r="X67" s="503">
        <f t="shared" si="25"/>
        <v>4.72411186696901E-4</v>
      </c>
      <c r="Y67" s="204"/>
      <c r="Z67" s="273">
        <f t="shared" si="26"/>
        <v>5.0938841796322886E-4</v>
      </c>
      <c r="AA67" s="199"/>
      <c r="AB67" s="199" t="s">
        <v>94</v>
      </c>
      <c r="AC67" s="235"/>
    </row>
    <row r="68" spans="2:29" s="123" customFormat="1" ht="15" customHeight="1" x14ac:dyDescent="0.25">
      <c r="B68" s="197" t="s">
        <v>22</v>
      </c>
      <c r="C68" s="95"/>
      <c r="D68" s="213" t="s">
        <v>93</v>
      </c>
      <c r="E68" s="199"/>
      <c r="F68" s="208">
        <v>500</v>
      </c>
      <c r="G68" s="199"/>
      <c r="H68" s="213"/>
      <c r="I68" s="199"/>
      <c r="J68" s="179"/>
      <c r="K68" s="211"/>
      <c r="L68" s="212"/>
      <c r="M68" s="212"/>
      <c r="N68" s="212"/>
      <c r="O68" s="212"/>
      <c r="P68" s="208">
        <v>650</v>
      </c>
      <c r="Q68" s="211"/>
      <c r="R68" s="354">
        <f t="shared" si="22"/>
        <v>1.625</v>
      </c>
      <c r="S68" s="211"/>
      <c r="T68" s="200">
        <f t="shared" si="23"/>
        <v>325000</v>
      </c>
      <c r="U68" s="199"/>
      <c r="V68" s="200">
        <f t="shared" si="24"/>
        <v>812.5</v>
      </c>
      <c r="W68" s="201"/>
      <c r="X68" s="503">
        <f t="shared" si="25"/>
        <v>2.0471151423532377E-3</v>
      </c>
      <c r="Y68" s="204"/>
      <c r="Z68" s="273">
        <f t="shared" si="26"/>
        <v>2.2073498111739916E-3</v>
      </c>
      <c r="AA68" s="199"/>
      <c r="AB68" s="199" t="s">
        <v>94</v>
      </c>
      <c r="AC68" s="235"/>
    </row>
    <row r="69" spans="2:29" s="123" customFormat="1" ht="15" customHeight="1" x14ac:dyDescent="0.25">
      <c r="B69" s="197" t="s">
        <v>23</v>
      </c>
      <c r="C69" s="95"/>
      <c r="D69" s="213" t="s">
        <v>93</v>
      </c>
      <c r="E69" s="199"/>
      <c r="F69" s="208">
        <v>10</v>
      </c>
      <c r="G69" s="199"/>
      <c r="H69" s="213"/>
      <c r="I69" s="199"/>
      <c r="J69" s="179"/>
      <c r="K69" s="211"/>
      <c r="L69" s="212"/>
      <c r="M69" s="212"/>
      <c r="N69" s="212"/>
      <c r="O69" s="212"/>
      <c r="P69" s="208">
        <v>1000</v>
      </c>
      <c r="Q69" s="211"/>
      <c r="R69" s="354">
        <f t="shared" si="22"/>
        <v>2.5</v>
      </c>
      <c r="S69" s="211"/>
      <c r="T69" s="200">
        <f t="shared" si="23"/>
        <v>10000</v>
      </c>
      <c r="U69" s="199"/>
      <c r="V69" s="200">
        <f t="shared" si="24"/>
        <v>25</v>
      </c>
      <c r="W69" s="201"/>
      <c r="X69" s="503">
        <f t="shared" si="25"/>
        <v>6.2988158226253471E-5</v>
      </c>
      <c r="Y69" s="204"/>
      <c r="Z69" s="273">
        <f t="shared" si="26"/>
        <v>6.7918455728430507E-5</v>
      </c>
      <c r="AA69" s="199"/>
      <c r="AB69" s="199" t="s">
        <v>94</v>
      </c>
      <c r="AC69" s="235"/>
    </row>
    <row r="70" spans="2:29" s="198" customFormat="1" ht="15" customHeight="1" x14ac:dyDescent="0.25">
      <c r="B70" s="197" t="s">
        <v>25</v>
      </c>
      <c r="C70" s="199"/>
      <c r="D70" s="213" t="s">
        <v>93</v>
      </c>
      <c r="E70" s="199"/>
      <c r="F70" s="208">
        <v>10</v>
      </c>
      <c r="G70" s="199"/>
      <c r="H70" s="170"/>
      <c r="I70" s="199"/>
      <c r="J70" s="211"/>
      <c r="K70" s="211"/>
      <c r="L70" s="212"/>
      <c r="M70" s="212"/>
      <c r="N70" s="212"/>
      <c r="O70" s="212"/>
      <c r="P70" s="208">
        <v>400</v>
      </c>
      <c r="Q70" s="211"/>
      <c r="R70" s="354">
        <f t="shared" si="22"/>
        <v>1</v>
      </c>
      <c r="S70" s="211"/>
      <c r="T70" s="200">
        <f t="shared" si="23"/>
        <v>4000</v>
      </c>
      <c r="U70" s="199"/>
      <c r="V70" s="200">
        <f t="shared" si="24"/>
        <v>10</v>
      </c>
      <c r="W70" s="201"/>
      <c r="X70" s="503">
        <f t="shared" si="25"/>
        <v>2.5195263290501386E-5</v>
      </c>
      <c r="Y70" s="204"/>
      <c r="Z70" s="273">
        <f t="shared" si="26"/>
        <v>2.7167382291372203E-5</v>
      </c>
      <c r="AA70" s="199"/>
      <c r="AB70" s="199" t="s">
        <v>94</v>
      </c>
    </row>
    <row r="71" spans="2:29" s="123" customFormat="1" ht="15" customHeight="1" x14ac:dyDescent="0.25">
      <c r="B71" s="197" t="s">
        <v>24</v>
      </c>
      <c r="C71" s="95"/>
      <c r="D71" s="213" t="s">
        <v>93</v>
      </c>
      <c r="E71" s="199"/>
      <c r="F71" s="208">
        <v>10</v>
      </c>
      <c r="G71" s="199"/>
      <c r="H71" s="213"/>
      <c r="I71" s="199"/>
      <c r="J71" s="179"/>
      <c r="K71" s="211"/>
      <c r="L71" s="212"/>
      <c r="M71" s="212"/>
      <c r="N71" s="212"/>
      <c r="O71" s="212"/>
      <c r="P71" s="208">
        <v>80000</v>
      </c>
      <c r="Q71" s="211"/>
      <c r="R71" s="354">
        <f t="shared" si="22"/>
        <v>200</v>
      </c>
      <c r="S71" s="211"/>
      <c r="T71" s="200">
        <f t="shared" si="23"/>
        <v>800000</v>
      </c>
      <c r="U71" s="199"/>
      <c r="V71" s="200">
        <f t="shared" si="24"/>
        <v>2000</v>
      </c>
      <c r="W71" s="201"/>
      <c r="X71" s="503">
        <f t="shared" si="25"/>
        <v>5.039052658100277E-3</v>
      </c>
      <c r="Y71" s="204"/>
      <c r="Z71" s="273">
        <f t="shared" si="26"/>
        <v>5.4334764582744405E-3</v>
      </c>
      <c r="AA71" s="199"/>
      <c r="AB71" s="199" t="s">
        <v>94</v>
      </c>
      <c r="AC71" s="235"/>
    </row>
    <row r="72" spans="2:29" s="123" customFormat="1" ht="15" customHeight="1" x14ac:dyDescent="0.25">
      <c r="B72" s="197" t="s">
        <v>95</v>
      </c>
      <c r="C72" s="95"/>
      <c r="D72" s="213" t="s">
        <v>93</v>
      </c>
      <c r="E72" s="199"/>
      <c r="F72" s="208">
        <v>50</v>
      </c>
      <c r="G72" s="199"/>
      <c r="H72" s="213"/>
      <c r="I72" s="199"/>
      <c r="J72" s="179"/>
      <c r="K72" s="211"/>
      <c r="L72" s="212"/>
      <c r="M72" s="212"/>
      <c r="N72" s="212"/>
      <c r="O72" s="212"/>
      <c r="P72" s="208">
        <v>700</v>
      </c>
      <c r="Q72" s="211"/>
      <c r="R72" s="354">
        <f t="shared" si="22"/>
        <v>1.75</v>
      </c>
      <c r="S72" s="211"/>
      <c r="T72" s="200">
        <f t="shared" si="23"/>
        <v>35000</v>
      </c>
      <c r="U72" s="199"/>
      <c r="V72" s="200">
        <f t="shared" si="24"/>
        <v>87.5</v>
      </c>
      <c r="W72" s="201"/>
      <c r="X72" s="503">
        <f t="shared" si="25"/>
        <v>2.2045855379188711E-4</v>
      </c>
      <c r="Y72" s="204"/>
      <c r="Z72" s="273">
        <f t="shared" si="26"/>
        <v>2.377145950495068E-4</v>
      </c>
      <c r="AA72" s="199"/>
      <c r="AB72" s="199" t="s">
        <v>94</v>
      </c>
      <c r="AC72" s="235"/>
    </row>
    <row r="73" spans="2:29" s="123" customFormat="1" ht="15" customHeight="1" thickBot="1" x14ac:dyDescent="0.3">
      <c r="B73" s="210" t="s">
        <v>96</v>
      </c>
      <c r="C73" s="95"/>
      <c r="D73" s="213"/>
      <c r="E73" s="199"/>
      <c r="F73" s="211"/>
      <c r="G73" s="199"/>
      <c r="H73" s="170"/>
      <c r="I73" s="199"/>
      <c r="J73" s="211"/>
      <c r="K73" s="211"/>
      <c r="L73" s="212"/>
      <c r="M73" s="212"/>
      <c r="N73" s="212"/>
      <c r="O73" s="212"/>
      <c r="P73" s="211"/>
      <c r="Q73" s="172"/>
      <c r="R73" s="172"/>
      <c r="S73" s="172"/>
      <c r="T73" s="142">
        <f>SUM(T64:T72)</f>
        <v>1581500</v>
      </c>
      <c r="U73" s="143"/>
      <c r="V73" s="142">
        <f>SUM(V64:V72)</f>
        <v>3953.75</v>
      </c>
      <c r="W73" s="144"/>
      <c r="X73" s="514">
        <f>SUM(X64:X72)</f>
        <v>9.9615772234819856E-3</v>
      </c>
      <c r="Y73" s="174"/>
      <c r="Z73" s="325">
        <f t="shared" si="26"/>
        <v>1.0741303773451285E-2</v>
      </c>
      <c r="AA73" s="199"/>
      <c r="AB73" s="91"/>
      <c r="AC73" s="235"/>
    </row>
    <row r="74" spans="2:29" s="123" customFormat="1" ht="15" customHeight="1" x14ac:dyDescent="0.25">
      <c r="B74" s="215"/>
      <c r="C74" s="95"/>
      <c r="D74" s="213"/>
      <c r="E74" s="199"/>
      <c r="F74" s="211"/>
      <c r="G74" s="199"/>
      <c r="H74" s="170"/>
      <c r="I74" s="199"/>
      <c r="J74" s="211"/>
      <c r="K74" s="211"/>
      <c r="L74" s="212"/>
      <c r="M74" s="212"/>
      <c r="N74" s="212"/>
      <c r="O74" s="212"/>
      <c r="P74" s="211"/>
      <c r="Q74" s="172"/>
      <c r="R74" s="172"/>
      <c r="S74" s="172"/>
      <c r="T74" s="113"/>
      <c r="U74" s="140"/>
      <c r="V74" s="113"/>
      <c r="W74" s="141"/>
      <c r="X74" s="510"/>
      <c r="Y74" s="130"/>
      <c r="Z74" s="130"/>
      <c r="AA74" s="199"/>
      <c r="AB74" s="91"/>
      <c r="AC74" s="235"/>
    </row>
    <row r="75" spans="2:29" s="123" customFormat="1" ht="15" customHeight="1" x14ac:dyDescent="0.25">
      <c r="B75" s="207" t="s">
        <v>97</v>
      </c>
      <c r="C75" s="95"/>
      <c r="D75" s="213"/>
      <c r="E75" s="199"/>
      <c r="F75" s="211"/>
      <c r="G75" s="199"/>
      <c r="H75" s="170"/>
      <c r="I75" s="199"/>
      <c r="J75" s="211"/>
      <c r="K75" s="211"/>
      <c r="L75" s="212"/>
      <c r="M75" s="212"/>
      <c r="N75" s="212"/>
      <c r="O75" s="212"/>
      <c r="P75" s="211"/>
      <c r="Q75" s="211"/>
      <c r="R75" s="211"/>
      <c r="S75" s="211"/>
      <c r="T75" s="109"/>
      <c r="U75" s="199"/>
      <c r="V75" s="109"/>
      <c r="W75" s="201"/>
      <c r="X75" s="503"/>
      <c r="Y75" s="204"/>
      <c r="Z75" s="204"/>
      <c r="AA75" s="199"/>
      <c r="AB75" s="91"/>
      <c r="AC75" s="235"/>
    </row>
    <row r="76" spans="2:29" s="123" customFormat="1" ht="15" customHeight="1" x14ac:dyDescent="0.25">
      <c r="B76" s="205" t="s">
        <v>178</v>
      </c>
      <c r="C76" s="95"/>
      <c r="D76" s="213" t="s">
        <v>98</v>
      </c>
      <c r="E76" s="199"/>
      <c r="F76" s="208">
        <v>50000</v>
      </c>
      <c r="G76" s="199"/>
      <c r="H76" s="213"/>
      <c r="I76" s="199"/>
      <c r="J76" s="211"/>
      <c r="K76" s="211"/>
      <c r="L76" s="212"/>
      <c r="M76" s="212"/>
      <c r="N76" s="212"/>
      <c r="O76" s="212"/>
      <c r="P76" s="208">
        <v>30</v>
      </c>
      <c r="Q76" s="211"/>
      <c r="R76" s="354">
        <f t="shared" ref="R76:R79" si="27">P76/$V$6</f>
        <v>7.4999999999999997E-2</v>
      </c>
      <c r="S76" s="211"/>
      <c r="T76" s="200">
        <f t="shared" ref="T76:T79" si="28">IF(N76=0,IF(J76=0,F76*P76,F76*J76*P76),F76*J76*N76*P76)</f>
        <v>1500000</v>
      </c>
      <c r="U76" s="199"/>
      <c r="V76" s="200">
        <f t="shared" ref="V76:V79" si="29">T76/$V$6</f>
        <v>3750</v>
      </c>
      <c r="W76" s="201"/>
      <c r="X76" s="503">
        <f t="shared" ref="X76:X79" si="30">V76/$V$3</f>
        <v>9.4482237339380201E-3</v>
      </c>
      <c r="Y76" s="204"/>
      <c r="Z76" s="273">
        <f>V76/$V$315</f>
        <v>1.0187768359264576E-2</v>
      </c>
      <c r="AA76" s="199"/>
      <c r="AB76" s="199" t="s">
        <v>99</v>
      </c>
      <c r="AC76" s="235"/>
    </row>
    <row r="77" spans="2:29" s="123" customFormat="1" ht="15" customHeight="1" x14ac:dyDescent="0.25">
      <c r="B77" s="205" t="s">
        <v>179</v>
      </c>
      <c r="C77" s="95"/>
      <c r="D77" s="213" t="s">
        <v>180</v>
      </c>
      <c r="E77" s="199"/>
      <c r="F77" s="208">
        <v>6708</v>
      </c>
      <c r="G77" s="199"/>
      <c r="H77" s="213"/>
      <c r="I77" s="199"/>
      <c r="J77" s="211"/>
      <c r="K77" s="211"/>
      <c r="L77" s="212"/>
      <c r="M77" s="212"/>
      <c r="N77" s="212"/>
      <c r="O77" s="212"/>
      <c r="P77" s="208">
        <v>500</v>
      </c>
      <c r="Q77" s="211"/>
      <c r="R77" s="354">
        <f t="shared" si="27"/>
        <v>1.25</v>
      </c>
      <c r="S77" s="211"/>
      <c r="T77" s="200">
        <f t="shared" ref="T77" si="31">IF(N77=0,IF(J77=0,F77*P77,F77*J77*P77),F77*J77*N77*P77)</f>
        <v>3354000</v>
      </c>
      <c r="U77" s="199"/>
      <c r="V77" s="200">
        <f t="shared" ref="V77" si="32">T77/$V$6</f>
        <v>8385</v>
      </c>
      <c r="W77" s="201"/>
      <c r="X77" s="503">
        <f t="shared" ref="X77" si="33">V77/$V$3</f>
        <v>2.1126228269085411E-2</v>
      </c>
      <c r="Y77" s="204"/>
      <c r="Z77" s="273">
        <f>V77/$V$315</f>
        <v>2.2779850051315595E-2</v>
      </c>
      <c r="AA77" s="199"/>
      <c r="AB77" s="199" t="s">
        <v>99</v>
      </c>
      <c r="AC77" s="235"/>
    </row>
    <row r="78" spans="2:29" s="123" customFormat="1" ht="15" customHeight="1" x14ac:dyDescent="0.25">
      <c r="B78" s="205" t="s">
        <v>126</v>
      </c>
      <c r="C78" s="95"/>
      <c r="D78" s="213" t="s">
        <v>98</v>
      </c>
      <c r="E78" s="199"/>
      <c r="F78" s="208">
        <v>12000</v>
      </c>
      <c r="G78" s="199"/>
      <c r="H78" s="213"/>
      <c r="I78" s="199"/>
      <c r="J78" s="211"/>
      <c r="K78" s="211"/>
      <c r="L78" s="212"/>
      <c r="M78" s="212"/>
      <c r="N78" s="212"/>
      <c r="O78" s="212"/>
      <c r="P78" s="208">
        <v>30</v>
      </c>
      <c r="Q78" s="211"/>
      <c r="R78" s="354">
        <f t="shared" si="27"/>
        <v>7.4999999999999997E-2</v>
      </c>
      <c r="S78" s="211"/>
      <c r="T78" s="200">
        <f t="shared" si="28"/>
        <v>360000</v>
      </c>
      <c r="U78" s="199"/>
      <c r="V78" s="200">
        <f t="shared" si="29"/>
        <v>900</v>
      </c>
      <c r="W78" s="201"/>
      <c r="X78" s="503">
        <f t="shared" si="30"/>
        <v>2.2675736961451248E-3</v>
      </c>
      <c r="Y78" s="204"/>
      <c r="Z78" s="273">
        <f>V78/$V$315</f>
        <v>2.4450644062234982E-3</v>
      </c>
      <c r="AA78" s="199"/>
      <c r="AB78" s="199" t="s">
        <v>99</v>
      </c>
      <c r="AC78" s="235"/>
    </row>
    <row r="79" spans="2:29" s="198" customFormat="1" ht="15" customHeight="1" x14ac:dyDescent="0.25">
      <c r="B79" s="355" t="s">
        <v>203</v>
      </c>
      <c r="C79" s="199"/>
      <c r="D79" s="213" t="s">
        <v>76</v>
      </c>
      <c r="E79" s="199"/>
      <c r="F79" s="208">
        <v>4</v>
      </c>
      <c r="G79" s="199"/>
      <c r="H79" s="213" t="s">
        <v>205</v>
      </c>
      <c r="I79" s="199"/>
      <c r="J79" s="208">
        <v>5</v>
      </c>
      <c r="K79" s="211"/>
      <c r="L79" s="213"/>
      <c r="M79" s="212"/>
      <c r="N79" s="212"/>
      <c r="O79" s="212"/>
      <c r="P79" s="208">
        <v>11000</v>
      </c>
      <c r="Q79" s="211"/>
      <c r="R79" s="354">
        <f t="shared" si="27"/>
        <v>27.5</v>
      </c>
      <c r="S79" s="211"/>
      <c r="T79" s="200">
        <f t="shared" si="28"/>
        <v>220000</v>
      </c>
      <c r="U79" s="199"/>
      <c r="V79" s="200">
        <f t="shared" si="29"/>
        <v>550</v>
      </c>
      <c r="W79" s="201"/>
      <c r="X79" s="503">
        <f t="shared" si="30"/>
        <v>1.3857394809775761E-3</v>
      </c>
      <c r="Y79" s="204"/>
      <c r="Z79" s="273">
        <f>V79/$V$315</f>
        <v>1.4942060260254712E-3</v>
      </c>
      <c r="AA79" s="199"/>
      <c r="AB79" s="199" t="s">
        <v>99</v>
      </c>
    </row>
    <row r="80" spans="2:29" s="123" customFormat="1" ht="15" customHeight="1" thickBot="1" x14ac:dyDescent="0.3">
      <c r="B80" s="209" t="s">
        <v>100</v>
      </c>
      <c r="C80" s="95"/>
      <c r="D80" s="116"/>
      <c r="E80" s="198"/>
      <c r="F80" s="159"/>
      <c r="G80" s="198"/>
      <c r="H80" s="116"/>
      <c r="I80" s="198"/>
      <c r="J80" s="159"/>
      <c r="K80" s="173"/>
      <c r="L80" s="159"/>
      <c r="M80" s="159"/>
      <c r="N80" s="159"/>
      <c r="O80" s="159"/>
      <c r="P80" s="159"/>
      <c r="Q80" s="159"/>
      <c r="R80" s="159"/>
      <c r="S80" s="173"/>
      <c r="T80" s="142">
        <f>SUM(T76:T79)</f>
        <v>5434000</v>
      </c>
      <c r="U80" s="143"/>
      <c r="V80" s="142">
        <f>SUM(V76:V79)</f>
        <v>13585</v>
      </c>
      <c r="W80" s="144"/>
      <c r="X80" s="514">
        <f>SUM(X76:X79)</f>
        <v>3.4227765180146127E-2</v>
      </c>
      <c r="Y80" s="175"/>
      <c r="Z80" s="326">
        <f>V80/$V$315</f>
        <v>3.6906888842829139E-2</v>
      </c>
      <c r="AA80" s="198"/>
      <c r="AB80" s="198"/>
      <c r="AC80" s="235"/>
    </row>
    <row r="81" spans="2:29" s="123" customFormat="1" ht="15" customHeight="1" x14ac:dyDescent="0.25">
      <c r="B81" s="205"/>
      <c r="C81" s="95"/>
      <c r="D81" s="116"/>
      <c r="E81" s="198"/>
      <c r="F81" s="159"/>
      <c r="G81" s="198"/>
      <c r="H81" s="116"/>
      <c r="I81" s="198"/>
      <c r="J81" s="159"/>
      <c r="K81" s="173"/>
      <c r="L81" s="159"/>
      <c r="M81" s="159"/>
      <c r="N81" s="159"/>
      <c r="O81" s="159"/>
      <c r="P81" s="159"/>
      <c r="Q81" s="159"/>
      <c r="R81" s="159"/>
      <c r="S81" s="173"/>
      <c r="T81" s="198"/>
      <c r="U81" s="198"/>
      <c r="V81" s="198"/>
      <c r="W81" s="198"/>
      <c r="X81" s="495"/>
      <c r="Y81" s="198"/>
      <c r="Z81" s="198"/>
      <c r="AA81" s="198"/>
      <c r="AB81" s="198"/>
      <c r="AC81" s="235"/>
    </row>
    <row r="82" spans="2:29" s="123" customFormat="1" ht="15" customHeight="1" thickBot="1" x14ac:dyDescent="0.3">
      <c r="B82" s="216" t="s">
        <v>101</v>
      </c>
      <c r="C82" s="95"/>
      <c r="D82" s="170"/>
      <c r="E82" s="199"/>
      <c r="F82" s="211"/>
      <c r="G82" s="199"/>
      <c r="H82" s="170"/>
      <c r="I82" s="199"/>
      <c r="J82" s="211"/>
      <c r="K82" s="211"/>
      <c r="L82" s="212"/>
      <c r="M82" s="212"/>
      <c r="N82" s="212"/>
      <c r="O82" s="212"/>
      <c r="P82" s="211"/>
      <c r="Q82" s="211"/>
      <c r="R82" s="211"/>
      <c r="S82" s="211"/>
      <c r="T82" s="145">
        <f>T80+T73+T61</f>
        <v>11554850</v>
      </c>
      <c r="U82" s="95"/>
      <c r="V82" s="145">
        <f>V80+V73+V61</f>
        <v>28887.125</v>
      </c>
      <c r="W82" s="146"/>
      <c r="X82" s="504">
        <f>X80+X73+X61</f>
        <v>7.2781872008062465E-2</v>
      </c>
      <c r="Y82" s="174"/>
      <c r="Z82" s="326">
        <f>V82/$V$315</f>
        <v>7.8478756817365533E-2</v>
      </c>
      <c r="AA82" s="199"/>
      <c r="AB82" s="199"/>
      <c r="AC82" s="235"/>
    </row>
    <row r="83" spans="2:29" s="123" customFormat="1" ht="15" customHeight="1" x14ac:dyDescent="0.25">
      <c r="B83" s="196"/>
      <c r="C83" s="95"/>
      <c r="D83" s="170"/>
      <c r="E83" s="199"/>
      <c r="F83" s="211"/>
      <c r="G83" s="199"/>
      <c r="H83" s="170"/>
      <c r="I83" s="199"/>
      <c r="J83" s="211"/>
      <c r="K83" s="211"/>
      <c r="L83" s="212"/>
      <c r="M83" s="212"/>
      <c r="N83" s="212"/>
      <c r="O83" s="212"/>
      <c r="P83" s="211"/>
      <c r="Q83" s="211"/>
      <c r="R83" s="211"/>
      <c r="S83" s="211"/>
      <c r="T83" s="117"/>
      <c r="U83" s="199"/>
      <c r="V83" s="117"/>
      <c r="W83" s="120"/>
      <c r="X83" s="510"/>
      <c r="Y83" s="130"/>
      <c r="Z83" s="130"/>
      <c r="AA83" s="199"/>
      <c r="AB83" s="199"/>
      <c r="AC83" s="235"/>
    </row>
    <row r="84" spans="2:29" s="123" customFormat="1" ht="15" customHeight="1" x14ac:dyDescent="0.25">
      <c r="B84" s="240" t="s">
        <v>233</v>
      </c>
      <c r="C84" s="249"/>
      <c r="D84" s="280"/>
      <c r="E84" s="281"/>
      <c r="F84" s="282"/>
      <c r="G84" s="281"/>
      <c r="H84" s="280"/>
      <c r="I84" s="281"/>
      <c r="J84" s="282"/>
      <c r="K84" s="282"/>
      <c r="L84" s="283"/>
      <c r="M84" s="283"/>
      <c r="N84" s="283"/>
      <c r="O84" s="283"/>
      <c r="P84" s="282"/>
      <c r="Q84" s="282"/>
      <c r="R84" s="282"/>
      <c r="S84" s="282"/>
      <c r="T84" s="284"/>
      <c r="U84" s="281"/>
      <c r="V84" s="284"/>
      <c r="W84" s="284"/>
      <c r="X84" s="513"/>
      <c r="Y84" s="285"/>
      <c r="Z84" s="285"/>
      <c r="AA84" s="281"/>
      <c r="AB84" s="281"/>
      <c r="AC84" s="235"/>
    </row>
    <row r="85" spans="2:29" s="123" customFormat="1" ht="15" customHeight="1" x14ac:dyDescent="0.25">
      <c r="B85" s="214"/>
      <c r="C85" s="95"/>
      <c r="D85" s="170"/>
      <c r="E85" s="199"/>
      <c r="F85" s="211"/>
      <c r="G85" s="199"/>
      <c r="H85" s="170"/>
      <c r="I85" s="199"/>
      <c r="J85" s="211"/>
      <c r="K85" s="211"/>
      <c r="L85" s="212"/>
      <c r="M85" s="212"/>
      <c r="N85" s="212"/>
      <c r="O85" s="212"/>
      <c r="P85" s="211"/>
      <c r="Q85" s="211"/>
      <c r="R85" s="211"/>
      <c r="S85" s="211"/>
      <c r="T85" s="109"/>
      <c r="U85" s="199"/>
      <c r="V85" s="109"/>
      <c r="W85" s="121"/>
      <c r="X85" s="512"/>
      <c r="Y85" s="129"/>
      <c r="Z85" s="129"/>
      <c r="AA85" s="199"/>
      <c r="AB85" s="199"/>
      <c r="AC85" s="235"/>
    </row>
    <row r="86" spans="2:29" s="123" customFormat="1" ht="15" customHeight="1" x14ac:dyDescent="0.25">
      <c r="B86" s="197" t="s">
        <v>177</v>
      </c>
      <c r="C86" s="95"/>
      <c r="D86" s="213" t="s">
        <v>76</v>
      </c>
      <c r="E86" s="199"/>
      <c r="F86" s="208">
        <v>1</v>
      </c>
      <c r="G86" s="199"/>
      <c r="H86" s="213" t="s">
        <v>77</v>
      </c>
      <c r="I86" s="199"/>
      <c r="J86" s="208">
        <v>45</v>
      </c>
      <c r="K86" s="211"/>
      <c r="L86" s="212"/>
      <c r="M86" s="212"/>
      <c r="N86" s="212"/>
      <c r="O86" s="212"/>
      <c r="P86" s="208">
        <v>10000</v>
      </c>
      <c r="Q86" s="211"/>
      <c r="R86" s="354">
        <f t="shared" ref="R86:R87" si="34">P86/$V$6</f>
        <v>25</v>
      </c>
      <c r="S86" s="211"/>
      <c r="T86" s="200">
        <f t="shared" ref="T86" si="35">IF(N86=0,IF(J86=0,F86*P86,F86*J86*P86),F86*J86*N86*P86)</f>
        <v>450000</v>
      </c>
      <c r="U86" s="199"/>
      <c r="V86" s="200">
        <f t="shared" ref="V86" si="36">T86/$V$6</f>
        <v>1125</v>
      </c>
      <c r="W86" s="201"/>
      <c r="X86" s="503">
        <f t="shared" ref="X86" si="37">V86/$V$3</f>
        <v>2.8344671201814059E-3</v>
      </c>
      <c r="Y86" s="204"/>
      <c r="Z86" s="273">
        <f>V86/$V$315</f>
        <v>3.0563305077793731E-3</v>
      </c>
      <c r="AA86" s="199"/>
      <c r="AB86" s="199" t="s">
        <v>103</v>
      </c>
      <c r="AC86" s="235"/>
    </row>
    <row r="87" spans="2:29" s="123" customFormat="1" ht="15" customHeight="1" x14ac:dyDescent="0.25">
      <c r="B87" s="197" t="s">
        <v>127</v>
      </c>
      <c r="C87" s="95"/>
      <c r="D87" s="213" t="s">
        <v>76</v>
      </c>
      <c r="E87" s="199"/>
      <c r="F87" s="208">
        <v>10</v>
      </c>
      <c r="G87" s="199"/>
      <c r="H87" s="213" t="s">
        <v>77</v>
      </c>
      <c r="I87" s="199"/>
      <c r="J87" s="208">
        <v>30</v>
      </c>
      <c r="K87" s="211"/>
      <c r="L87" s="212"/>
      <c r="M87" s="212"/>
      <c r="N87" s="212"/>
      <c r="O87" s="212"/>
      <c r="P87" s="208">
        <v>7000</v>
      </c>
      <c r="Q87" s="211"/>
      <c r="R87" s="354">
        <f t="shared" si="34"/>
        <v>17.5</v>
      </c>
      <c r="S87" s="211"/>
      <c r="T87" s="200">
        <f t="shared" ref="T87" si="38">IF(N87=0,IF(J87=0,F87*P87,F87*J87*P87),F87*J87*N87*P87)</f>
        <v>2100000</v>
      </c>
      <c r="U87" s="199"/>
      <c r="V87" s="200">
        <f t="shared" ref="V87" si="39">T87/$V$6</f>
        <v>5250</v>
      </c>
      <c r="W87" s="201"/>
      <c r="X87" s="503">
        <f t="shared" ref="X87" si="40">V87/$V$3</f>
        <v>1.3227513227513227E-2</v>
      </c>
      <c r="Y87" s="204"/>
      <c r="Z87" s="273">
        <f>V87/$V$315</f>
        <v>1.4262875702970407E-2</v>
      </c>
      <c r="AA87" s="199"/>
      <c r="AB87" s="199" t="s">
        <v>103</v>
      </c>
      <c r="AC87" s="235"/>
    </row>
    <row r="88" spans="2:29" s="123" customFormat="1" ht="15" customHeight="1" thickBot="1" x14ac:dyDescent="0.3">
      <c r="B88" s="195" t="s">
        <v>104</v>
      </c>
      <c r="C88" s="95"/>
      <c r="D88" s="170"/>
      <c r="E88" s="199"/>
      <c r="F88" s="211"/>
      <c r="G88" s="199"/>
      <c r="H88" s="170"/>
      <c r="I88" s="199"/>
      <c r="J88" s="211"/>
      <c r="K88" s="211"/>
      <c r="L88" s="212"/>
      <c r="M88" s="212"/>
      <c r="N88" s="212"/>
      <c r="O88" s="212"/>
      <c r="P88" s="211"/>
      <c r="Q88" s="211"/>
      <c r="R88" s="211"/>
      <c r="S88" s="211"/>
      <c r="T88" s="145">
        <f>SUM(T86:T87)</f>
        <v>2550000</v>
      </c>
      <c r="U88" s="199"/>
      <c r="V88" s="145">
        <f>V87+V86</f>
        <v>6375</v>
      </c>
      <c r="W88" s="120"/>
      <c r="X88" s="533">
        <f>X87+X86</f>
        <v>1.6061980347694634E-2</v>
      </c>
      <c r="Y88" s="130"/>
      <c r="Z88" s="326">
        <f>V88/$V$315</f>
        <v>1.7319206210749779E-2</v>
      </c>
      <c r="AA88" s="199"/>
      <c r="AB88" s="199"/>
      <c r="AC88" s="235"/>
    </row>
    <row r="89" spans="2:29" s="123" customFormat="1" ht="15" customHeight="1" x14ac:dyDescent="0.25">
      <c r="B89" s="196"/>
      <c r="C89" s="480"/>
      <c r="D89" s="487"/>
      <c r="E89" s="479"/>
      <c r="F89" s="485"/>
      <c r="G89" s="479"/>
      <c r="H89" s="487"/>
      <c r="I89" s="479"/>
      <c r="J89" s="485"/>
      <c r="K89" s="485"/>
      <c r="L89" s="486"/>
      <c r="M89" s="486"/>
      <c r="N89" s="486"/>
      <c r="O89" s="486"/>
      <c r="P89" s="485"/>
      <c r="Q89" s="485"/>
      <c r="R89" s="485"/>
      <c r="S89" s="485"/>
      <c r="T89" s="351"/>
      <c r="U89" s="479"/>
      <c r="V89" s="351"/>
      <c r="W89" s="120"/>
      <c r="X89" s="511"/>
      <c r="Y89" s="130"/>
      <c r="Z89" s="331"/>
      <c r="AA89" s="479"/>
      <c r="AB89" s="479"/>
      <c r="AC89" s="235"/>
    </row>
    <row r="90" spans="2:29" s="123" customFormat="1" ht="15" customHeight="1" x14ac:dyDescent="0.25">
      <c r="B90" s="240" t="s">
        <v>234</v>
      </c>
      <c r="C90" s="249"/>
      <c r="D90" s="280"/>
      <c r="E90" s="281"/>
      <c r="F90" s="282"/>
      <c r="G90" s="281"/>
      <c r="H90" s="280"/>
      <c r="I90" s="281"/>
      <c r="J90" s="282"/>
      <c r="K90" s="282"/>
      <c r="L90" s="283"/>
      <c r="M90" s="283"/>
      <c r="N90" s="283"/>
      <c r="O90" s="283"/>
      <c r="P90" s="282"/>
      <c r="Q90" s="282"/>
      <c r="R90" s="282"/>
      <c r="S90" s="282"/>
      <c r="T90" s="284"/>
      <c r="U90" s="281"/>
      <c r="V90" s="284"/>
      <c r="W90" s="284"/>
      <c r="X90" s="513"/>
      <c r="Y90" s="285"/>
      <c r="Z90" s="285"/>
      <c r="AA90" s="281"/>
      <c r="AB90" s="281"/>
      <c r="AC90" s="235"/>
    </row>
    <row r="91" spans="2:29" s="123" customFormat="1" ht="15" customHeight="1" x14ac:dyDescent="0.25">
      <c r="B91" s="196"/>
      <c r="C91" s="480"/>
      <c r="D91" s="487"/>
      <c r="E91" s="479"/>
      <c r="F91" s="485"/>
      <c r="G91" s="479"/>
      <c r="H91" s="487"/>
      <c r="I91" s="479"/>
      <c r="J91" s="485"/>
      <c r="K91" s="485"/>
      <c r="L91" s="486"/>
      <c r="M91" s="486"/>
      <c r="N91" s="486"/>
      <c r="O91" s="486"/>
      <c r="P91" s="485"/>
      <c r="Q91" s="485"/>
      <c r="R91" s="485"/>
      <c r="S91" s="485"/>
      <c r="T91" s="351"/>
      <c r="U91" s="479"/>
      <c r="V91" s="351"/>
      <c r="W91" s="120"/>
      <c r="X91" s="511"/>
      <c r="Y91" s="130"/>
      <c r="Z91" s="331"/>
      <c r="AA91" s="479"/>
      <c r="AB91" s="479"/>
      <c r="AC91" s="235"/>
    </row>
    <row r="92" spans="2:29" s="123" customFormat="1" ht="15" customHeight="1" x14ac:dyDescent="0.25">
      <c r="B92" s="489" t="s">
        <v>237</v>
      </c>
      <c r="C92" s="480"/>
      <c r="D92" s="487" t="s">
        <v>76</v>
      </c>
      <c r="E92" s="479"/>
      <c r="F92" s="484">
        <v>10</v>
      </c>
      <c r="G92" s="479"/>
      <c r="H92" s="487" t="s">
        <v>77</v>
      </c>
      <c r="I92" s="479"/>
      <c r="J92" s="484">
        <v>5</v>
      </c>
      <c r="K92" s="488"/>
      <c r="L92" s="487"/>
      <c r="M92" s="479"/>
      <c r="N92" s="485"/>
      <c r="O92" s="486"/>
      <c r="P92" s="484">
        <v>3500</v>
      </c>
      <c r="Q92" s="485"/>
      <c r="R92" s="491">
        <v>8.75</v>
      </c>
      <c r="S92" s="485"/>
      <c r="T92" s="481">
        <f t="shared" ref="T92" si="41">IF(N92=0,IF(J92=0,F92*P92,F92*J92*P92),F92*J92*N92*P92)</f>
        <v>175000</v>
      </c>
      <c r="U92" s="479"/>
      <c r="V92" s="481">
        <f t="shared" ref="V92" si="42">T92/$V$6</f>
        <v>437.5</v>
      </c>
      <c r="W92" s="482"/>
      <c r="X92" s="503">
        <f t="shared" ref="X92" si="43">V92/$V$3</f>
        <v>1.1022927689594356E-3</v>
      </c>
      <c r="Y92" s="483"/>
      <c r="Z92" s="490">
        <f>V92/$V$315</f>
        <v>1.1885729752475339E-3</v>
      </c>
      <c r="AA92" s="231"/>
      <c r="AB92" s="231"/>
      <c r="AC92" s="235"/>
    </row>
    <row r="93" spans="2:29" s="198" customFormat="1" ht="15.75" thickBot="1" x14ac:dyDescent="0.3">
      <c r="B93" s="195" t="s">
        <v>118</v>
      </c>
      <c r="C93" s="479"/>
      <c r="D93" s="487"/>
      <c r="E93" s="479"/>
      <c r="F93" s="485"/>
      <c r="G93" s="479"/>
      <c r="H93" s="487"/>
      <c r="I93" s="479"/>
      <c r="J93" s="485"/>
      <c r="K93" s="488"/>
      <c r="L93" s="486"/>
      <c r="M93" s="486"/>
      <c r="N93" s="486"/>
      <c r="O93" s="486"/>
      <c r="P93" s="485"/>
      <c r="Q93" s="485"/>
      <c r="R93" s="485"/>
      <c r="S93" s="485"/>
      <c r="T93" s="145">
        <f>T92</f>
        <v>175000</v>
      </c>
      <c r="U93" s="479"/>
      <c r="V93" s="145">
        <f>V92</f>
        <v>437.5</v>
      </c>
      <c r="W93" s="120"/>
      <c r="X93" s="504">
        <f>X92</f>
        <v>1.1022927689594356E-3</v>
      </c>
      <c r="Y93" s="130"/>
      <c r="Z93" s="275">
        <f>Z92</f>
        <v>1.1885729752475339E-3</v>
      </c>
      <c r="AA93" s="479"/>
      <c r="AB93" s="479"/>
    </row>
    <row r="94" spans="2:29" s="123" customFormat="1" ht="15" customHeight="1" x14ac:dyDescent="0.25">
      <c r="B94" s="196"/>
      <c r="C94" s="95"/>
      <c r="D94" s="230"/>
      <c r="E94" s="231"/>
      <c r="F94" s="230"/>
      <c r="G94" s="230"/>
      <c r="H94" s="230"/>
      <c r="I94" s="231"/>
      <c r="J94" s="230"/>
      <c r="K94" s="230"/>
      <c r="L94" s="230"/>
      <c r="M94" s="231"/>
      <c r="N94" s="230"/>
      <c r="O94" s="230"/>
      <c r="P94" s="232"/>
      <c r="Q94" s="232"/>
      <c r="R94" s="232"/>
      <c r="S94" s="232"/>
      <c r="T94" s="233"/>
      <c r="U94" s="233"/>
      <c r="V94" s="232"/>
      <c r="W94" s="232"/>
      <c r="X94" s="506"/>
      <c r="Y94" s="234"/>
      <c r="Z94" s="234"/>
      <c r="AA94" s="231"/>
      <c r="AB94" s="231"/>
      <c r="AC94" s="235"/>
    </row>
    <row r="95" spans="2:29" s="123" customFormat="1" ht="15" customHeight="1" x14ac:dyDescent="0.25">
      <c r="B95" s="240" t="s">
        <v>235</v>
      </c>
      <c r="C95" s="249"/>
      <c r="D95" s="250"/>
      <c r="E95" s="251"/>
      <c r="F95" s="250"/>
      <c r="G95" s="250"/>
      <c r="H95" s="250"/>
      <c r="I95" s="251"/>
      <c r="J95" s="250"/>
      <c r="K95" s="250"/>
      <c r="L95" s="250"/>
      <c r="M95" s="251"/>
      <c r="N95" s="250"/>
      <c r="O95" s="250"/>
      <c r="P95" s="252"/>
      <c r="Q95" s="252"/>
      <c r="R95" s="252"/>
      <c r="S95" s="252"/>
      <c r="T95" s="253"/>
      <c r="U95" s="253"/>
      <c r="V95" s="252"/>
      <c r="W95" s="252"/>
      <c r="X95" s="507"/>
      <c r="Y95" s="254"/>
      <c r="Z95" s="254"/>
      <c r="AA95" s="251"/>
      <c r="AB95" s="251"/>
      <c r="AC95" s="235"/>
    </row>
    <row r="96" spans="2:29" s="123" customFormat="1" ht="15" customHeight="1" x14ac:dyDescent="0.25">
      <c r="B96" s="214"/>
      <c r="C96" s="95"/>
      <c r="D96" s="230"/>
      <c r="E96" s="231"/>
      <c r="F96" s="230"/>
      <c r="G96" s="230"/>
      <c r="H96" s="230"/>
      <c r="I96" s="231"/>
      <c r="J96" s="230"/>
      <c r="K96" s="230"/>
      <c r="L96" s="230"/>
      <c r="M96" s="231"/>
      <c r="N96" s="230"/>
      <c r="O96" s="230"/>
      <c r="P96" s="232"/>
      <c r="Q96" s="232"/>
      <c r="R96" s="232"/>
      <c r="S96" s="232"/>
      <c r="T96" s="233"/>
      <c r="U96" s="233"/>
      <c r="V96" s="232"/>
      <c r="W96" s="232"/>
      <c r="X96" s="506"/>
      <c r="Y96" s="234"/>
      <c r="Z96" s="234"/>
      <c r="AA96" s="231"/>
      <c r="AB96" s="231"/>
      <c r="AC96" s="235"/>
    </row>
    <row r="97" spans="2:29" s="123" customFormat="1" ht="15" customHeight="1" x14ac:dyDescent="0.25">
      <c r="B97" s="205" t="s">
        <v>174</v>
      </c>
      <c r="C97" s="95"/>
      <c r="D97" s="213" t="s">
        <v>76</v>
      </c>
      <c r="E97" s="199"/>
      <c r="F97" s="208">
        <v>1</v>
      </c>
      <c r="G97" s="199"/>
      <c r="H97" s="213" t="s">
        <v>176</v>
      </c>
      <c r="I97" s="199"/>
      <c r="J97" s="208">
        <v>5</v>
      </c>
      <c r="K97" s="172"/>
      <c r="L97" s="213"/>
      <c r="M97" s="199"/>
      <c r="N97" s="485"/>
      <c r="O97" s="212"/>
      <c r="P97" s="208">
        <v>440000</v>
      </c>
      <c r="Q97" s="211"/>
      <c r="R97" s="354">
        <f t="shared" ref="R97:R101" si="44">P97/$V$6</f>
        <v>1100</v>
      </c>
      <c r="S97" s="211"/>
      <c r="T97" s="200">
        <f t="shared" ref="T97:T99" si="45">IF(N97=0,IF(J97=0,F97*P97,F97*J97*P97),F97*J97*N97*P97)</f>
        <v>2200000</v>
      </c>
      <c r="U97" s="199"/>
      <c r="V97" s="200">
        <f t="shared" ref="V97:V99" si="46">T97/$V$6</f>
        <v>5500</v>
      </c>
      <c r="W97" s="201"/>
      <c r="X97" s="503">
        <f t="shared" ref="X97:X99" si="47">V97/$V$3</f>
        <v>1.3857394809775762E-2</v>
      </c>
      <c r="Y97" s="204"/>
      <c r="Z97" s="273">
        <f t="shared" ref="Z97:Z103" si="48">V97/$V$315</f>
        <v>1.4942060260254712E-2</v>
      </c>
      <c r="AA97" s="231"/>
      <c r="AB97" s="231"/>
      <c r="AC97" s="235"/>
    </row>
    <row r="98" spans="2:29" s="123" customFormat="1" ht="15" customHeight="1" x14ac:dyDescent="0.25">
      <c r="B98" s="205" t="s">
        <v>175</v>
      </c>
      <c r="C98" s="95"/>
      <c r="D98" s="213" t="s">
        <v>76</v>
      </c>
      <c r="E98" s="199"/>
      <c r="F98" s="208">
        <v>1</v>
      </c>
      <c r="G98" s="199"/>
      <c r="H98" s="213" t="s">
        <v>176</v>
      </c>
      <c r="I98" s="199"/>
      <c r="J98" s="208">
        <v>5</v>
      </c>
      <c r="K98" s="172"/>
      <c r="L98" s="213"/>
      <c r="M98" s="199"/>
      <c r="N98" s="485"/>
      <c r="O98" s="212"/>
      <c r="P98" s="208">
        <v>770000</v>
      </c>
      <c r="Q98" s="211"/>
      <c r="R98" s="354">
        <f t="shared" si="44"/>
        <v>1925</v>
      </c>
      <c r="S98" s="211"/>
      <c r="T98" s="200">
        <f t="shared" si="45"/>
        <v>3850000</v>
      </c>
      <c r="U98" s="199"/>
      <c r="V98" s="200">
        <f t="shared" si="46"/>
        <v>9625</v>
      </c>
      <c r="W98" s="201"/>
      <c r="X98" s="503">
        <f t="shared" si="47"/>
        <v>2.4250440917107582E-2</v>
      </c>
      <c r="Y98" s="204"/>
      <c r="Z98" s="273">
        <f t="shared" si="48"/>
        <v>2.6148605455445745E-2</v>
      </c>
      <c r="AA98" s="231"/>
      <c r="AB98" s="231"/>
      <c r="AC98" s="235"/>
    </row>
    <row r="99" spans="2:29" s="123" customFormat="1" ht="15" customHeight="1" x14ac:dyDescent="0.25">
      <c r="B99" s="205" t="s">
        <v>191</v>
      </c>
      <c r="C99" s="95"/>
      <c r="D99" s="213" t="s">
        <v>76</v>
      </c>
      <c r="E99" s="199"/>
      <c r="F99" s="208">
        <v>1</v>
      </c>
      <c r="G99" s="199"/>
      <c r="H99" s="213" t="s">
        <v>176</v>
      </c>
      <c r="I99" s="199"/>
      <c r="J99" s="208">
        <v>3.5</v>
      </c>
      <c r="K99" s="172"/>
      <c r="L99" s="213"/>
      <c r="M99" s="199"/>
      <c r="N99" s="485"/>
      <c r="O99" s="212"/>
      <c r="P99" s="208">
        <v>220000</v>
      </c>
      <c r="Q99" s="211"/>
      <c r="R99" s="354">
        <f t="shared" si="44"/>
        <v>550</v>
      </c>
      <c r="S99" s="211"/>
      <c r="T99" s="200">
        <f t="shared" si="45"/>
        <v>770000</v>
      </c>
      <c r="U99" s="199"/>
      <c r="V99" s="200">
        <f t="shared" si="46"/>
        <v>1925</v>
      </c>
      <c r="W99" s="201"/>
      <c r="X99" s="503">
        <f t="shared" si="47"/>
        <v>4.8500881834215165E-3</v>
      </c>
      <c r="Y99" s="204"/>
      <c r="Z99" s="273">
        <f t="shared" si="48"/>
        <v>5.2297210910891489E-3</v>
      </c>
      <c r="AA99" s="231"/>
      <c r="AB99" s="231"/>
      <c r="AC99" s="235"/>
    </row>
    <row r="100" spans="2:29" s="123" customFormat="1" ht="15" customHeight="1" x14ac:dyDescent="0.25">
      <c r="B100" s="205" t="s">
        <v>190</v>
      </c>
      <c r="C100" s="95"/>
      <c r="D100" s="213" t="s">
        <v>76</v>
      </c>
      <c r="E100" s="199"/>
      <c r="F100" s="208">
        <v>3</v>
      </c>
      <c r="G100" s="199"/>
      <c r="H100" s="213" t="s">
        <v>176</v>
      </c>
      <c r="I100" s="199"/>
      <c r="J100" s="208">
        <v>3.5</v>
      </c>
      <c r="K100" s="172"/>
      <c r="L100" s="213"/>
      <c r="M100" s="199"/>
      <c r="N100" s="485"/>
      <c r="O100" s="212"/>
      <c r="P100" s="208">
        <v>175000</v>
      </c>
      <c r="Q100" s="211"/>
      <c r="R100" s="354">
        <f t="shared" si="44"/>
        <v>437.5</v>
      </c>
      <c r="S100" s="211"/>
      <c r="T100" s="200">
        <f t="shared" ref="T100" si="49">IF(N100=0,IF(J100=0,F100*P100,F100*J100*P100),F100*J100*N100*P100)</f>
        <v>1837500</v>
      </c>
      <c r="U100" s="199"/>
      <c r="V100" s="200">
        <f t="shared" ref="V100" si="50">T100/$V$6</f>
        <v>4593.75</v>
      </c>
      <c r="W100" s="201"/>
      <c r="X100" s="503">
        <f t="shared" ref="X100" si="51">V100/$V$3</f>
        <v>1.1574074074074073E-2</v>
      </c>
      <c r="Y100" s="204"/>
      <c r="Z100" s="273">
        <f t="shared" si="48"/>
        <v>1.2480016240099106E-2</v>
      </c>
      <c r="AA100" s="231"/>
      <c r="AB100" s="231"/>
      <c r="AC100" s="235"/>
    </row>
    <row r="101" spans="2:29" s="123" customFormat="1" ht="15" customHeight="1" x14ac:dyDescent="0.25">
      <c r="B101" s="205" t="s">
        <v>192</v>
      </c>
      <c r="C101" s="95"/>
      <c r="D101" s="213" t="s">
        <v>76</v>
      </c>
      <c r="E101" s="199"/>
      <c r="F101" s="208">
        <v>1</v>
      </c>
      <c r="G101" s="199"/>
      <c r="H101" s="213" t="s">
        <v>176</v>
      </c>
      <c r="I101" s="199"/>
      <c r="J101" s="208">
        <v>5</v>
      </c>
      <c r="K101" s="172"/>
      <c r="L101" s="213"/>
      <c r="M101" s="199"/>
      <c r="N101" s="485"/>
      <c r="O101" s="212"/>
      <c r="P101" s="484">
        <v>220000</v>
      </c>
      <c r="Q101" s="211"/>
      <c r="R101" s="354">
        <f t="shared" si="44"/>
        <v>550</v>
      </c>
      <c r="S101" s="211"/>
      <c r="T101" s="200">
        <f t="shared" ref="T101" si="52">IF(N101=0,IF(J101=0,F101*P101,F101*J101*P101),F101*J101*N101*P101)</f>
        <v>1100000</v>
      </c>
      <c r="U101" s="199"/>
      <c r="V101" s="200">
        <f t="shared" ref="V101" si="53">T101/$V$6</f>
        <v>2750</v>
      </c>
      <c r="W101" s="201"/>
      <c r="X101" s="503">
        <f t="shared" ref="X101" si="54">V101/$V$3</f>
        <v>6.9286974048878812E-3</v>
      </c>
      <c r="Y101" s="204"/>
      <c r="Z101" s="273">
        <f t="shared" si="48"/>
        <v>7.471030130127356E-3</v>
      </c>
      <c r="AA101" s="231"/>
      <c r="AB101" s="231"/>
      <c r="AC101" s="235"/>
    </row>
    <row r="102" spans="2:29" s="123" customFormat="1" ht="15" customHeight="1" x14ac:dyDescent="0.25">
      <c r="B102" s="205" t="s">
        <v>209</v>
      </c>
      <c r="C102" s="95"/>
      <c r="D102" s="213" t="s">
        <v>76</v>
      </c>
      <c r="E102" s="199"/>
      <c r="F102" s="208">
        <v>6</v>
      </c>
      <c r="G102" s="199"/>
      <c r="H102" s="213" t="s">
        <v>176</v>
      </c>
      <c r="I102" s="199"/>
      <c r="J102" s="208">
        <v>1</v>
      </c>
      <c r="K102" s="172"/>
      <c r="L102" s="213"/>
      <c r="M102" s="199"/>
      <c r="N102" s="485"/>
      <c r="O102" s="212"/>
      <c r="P102" s="208">
        <v>205500</v>
      </c>
      <c r="Q102" s="211"/>
      <c r="R102" s="354">
        <f t="shared" ref="R102" si="55">P102/$V$6</f>
        <v>513.75</v>
      </c>
      <c r="S102" s="211"/>
      <c r="T102" s="200">
        <f t="shared" ref="T102" si="56">IF(N102=0,IF(J102=0,F102*P102,F102*J102*P102),F102*J102*N102*P102)</f>
        <v>1233000</v>
      </c>
      <c r="U102" s="199"/>
      <c r="V102" s="200">
        <f t="shared" ref="V102" si="57">T102/$V$6</f>
        <v>3082.5</v>
      </c>
      <c r="W102" s="201"/>
      <c r="X102" s="503">
        <f t="shared" ref="X102" si="58">V102/$V$3</f>
        <v>7.7664399092970526E-3</v>
      </c>
      <c r="Y102" s="204"/>
      <c r="Z102" s="273">
        <f t="shared" si="48"/>
        <v>8.3743455913154827E-3</v>
      </c>
      <c r="AA102" s="231"/>
      <c r="AB102" s="231"/>
      <c r="AC102" s="235"/>
    </row>
    <row r="103" spans="2:29" s="123" customFormat="1" ht="15" customHeight="1" thickBot="1" x14ac:dyDescent="0.3">
      <c r="B103" s="195" t="s">
        <v>118</v>
      </c>
      <c r="C103" s="95"/>
      <c r="D103" s="170"/>
      <c r="E103" s="199"/>
      <c r="F103" s="211"/>
      <c r="G103" s="199"/>
      <c r="H103" s="170"/>
      <c r="I103" s="199"/>
      <c r="J103" s="211"/>
      <c r="K103" s="172"/>
      <c r="L103" s="212"/>
      <c r="M103" s="212"/>
      <c r="N103" s="212"/>
      <c r="O103" s="212"/>
      <c r="P103" s="211"/>
      <c r="Q103" s="211"/>
      <c r="R103" s="211"/>
      <c r="S103" s="211"/>
      <c r="T103" s="145">
        <f>SUM(T97:T102)</f>
        <v>10990500</v>
      </c>
      <c r="U103" s="199"/>
      <c r="V103" s="145">
        <f>SUM(V97:V102)</f>
        <v>27476.25</v>
      </c>
      <c r="W103" s="120"/>
      <c r="X103" s="504">
        <f>SUM(X97:X102)</f>
        <v>6.9227135298563877E-2</v>
      </c>
      <c r="Y103" s="130"/>
      <c r="Z103" s="325">
        <f t="shared" si="48"/>
        <v>7.4645778768331547E-2</v>
      </c>
      <c r="AA103" s="231"/>
      <c r="AB103" s="231"/>
      <c r="AC103" s="235"/>
    </row>
    <row r="104" spans="2:29" s="123" customFormat="1" ht="15" customHeight="1" x14ac:dyDescent="0.25">
      <c r="B104" s="196"/>
      <c r="C104" s="95"/>
      <c r="D104" s="230"/>
      <c r="E104" s="231"/>
      <c r="F104" s="230"/>
      <c r="G104" s="230"/>
      <c r="H104" s="230"/>
      <c r="I104" s="231"/>
      <c r="J104" s="230"/>
      <c r="K104" s="230"/>
      <c r="L104" s="230"/>
      <c r="M104" s="231"/>
      <c r="N104" s="230"/>
      <c r="O104" s="230"/>
      <c r="P104" s="232"/>
      <c r="Q104" s="232"/>
      <c r="R104" s="232"/>
      <c r="S104" s="232"/>
      <c r="T104" s="261"/>
      <c r="U104" s="233"/>
      <c r="V104" s="262"/>
      <c r="W104" s="232"/>
      <c r="X104" s="500"/>
      <c r="Y104" s="234"/>
      <c r="Z104" s="300"/>
      <c r="AA104" s="231"/>
      <c r="AB104" s="231"/>
      <c r="AC104" s="235"/>
    </row>
    <row r="105" spans="2:29" s="123" customFormat="1" ht="15" customHeight="1" x14ac:dyDescent="0.25">
      <c r="B105" s="240" t="s">
        <v>236</v>
      </c>
      <c r="C105" s="249"/>
      <c r="D105" s="280"/>
      <c r="E105" s="281"/>
      <c r="F105" s="282"/>
      <c r="G105" s="281"/>
      <c r="H105" s="280"/>
      <c r="I105" s="281"/>
      <c r="J105" s="282"/>
      <c r="K105" s="282"/>
      <c r="L105" s="283"/>
      <c r="M105" s="283"/>
      <c r="N105" s="283"/>
      <c r="O105" s="283"/>
      <c r="P105" s="282"/>
      <c r="Q105" s="282"/>
      <c r="R105" s="282"/>
      <c r="S105" s="282"/>
      <c r="T105" s="284"/>
      <c r="U105" s="281"/>
      <c r="V105" s="284"/>
      <c r="W105" s="284"/>
      <c r="X105" s="513"/>
      <c r="Y105" s="285"/>
      <c r="Z105" s="285"/>
      <c r="AA105" s="281"/>
      <c r="AB105" s="281"/>
      <c r="AC105" s="235"/>
    </row>
    <row r="106" spans="2:29" s="123" customFormat="1" ht="15" customHeight="1" x14ac:dyDescent="0.25">
      <c r="B106" s="214"/>
      <c r="C106" s="95"/>
      <c r="D106" s="170"/>
      <c r="E106" s="199"/>
      <c r="F106" s="211"/>
      <c r="G106" s="199"/>
      <c r="H106" s="170"/>
      <c r="I106" s="199"/>
      <c r="J106" s="211"/>
      <c r="K106" s="211"/>
      <c r="L106" s="212"/>
      <c r="M106" s="212"/>
      <c r="N106" s="212"/>
      <c r="O106" s="212"/>
      <c r="P106" s="211"/>
      <c r="Q106" s="211"/>
      <c r="R106" s="211"/>
      <c r="S106" s="211"/>
      <c r="T106" s="109"/>
      <c r="U106" s="199"/>
      <c r="V106" s="109"/>
      <c r="W106" s="121"/>
      <c r="X106" s="512"/>
      <c r="Y106" s="129"/>
      <c r="Z106" s="129"/>
      <c r="AA106" s="199"/>
      <c r="AB106" s="199"/>
      <c r="AC106" s="235"/>
    </row>
    <row r="107" spans="2:29" s="123" customFormat="1" ht="15" customHeight="1" x14ac:dyDescent="0.25">
      <c r="B107" s="197" t="s">
        <v>181</v>
      </c>
      <c r="C107" s="95"/>
      <c r="D107" s="213" t="s">
        <v>176</v>
      </c>
      <c r="E107" s="199"/>
      <c r="F107" s="208">
        <v>2.5</v>
      </c>
      <c r="G107" s="199"/>
      <c r="H107" s="213"/>
      <c r="I107" s="199"/>
      <c r="J107" s="211"/>
      <c r="K107" s="211"/>
      <c r="L107" s="212"/>
      <c r="M107" s="212"/>
      <c r="N107" s="212"/>
      <c r="O107" s="212"/>
      <c r="P107" s="208">
        <v>250000</v>
      </c>
      <c r="Q107" s="211"/>
      <c r="R107" s="354">
        <f t="shared" ref="R107" si="59">P107/$V$6</f>
        <v>625</v>
      </c>
      <c r="S107" s="211"/>
      <c r="T107" s="200">
        <f t="shared" ref="T107" si="60">IF(N107=0,IF(J107=0,F107*P107,F107*J107*P107),F107*J107*N107*P107)</f>
        <v>625000</v>
      </c>
      <c r="U107" s="199"/>
      <c r="V107" s="200">
        <f t="shared" ref="V107" si="61">T107/$V$6</f>
        <v>1562.5</v>
      </c>
      <c r="W107" s="201"/>
      <c r="X107" s="503">
        <f t="shared" ref="X107" si="62">V107/$V$3</f>
        <v>3.9367598891408414E-3</v>
      </c>
      <c r="Y107" s="204"/>
      <c r="Z107" s="273">
        <f>V107/$V$315</f>
        <v>4.2449034830269071E-3</v>
      </c>
      <c r="AA107" s="199"/>
      <c r="AB107" s="199" t="s">
        <v>103</v>
      </c>
      <c r="AC107" s="235"/>
    </row>
    <row r="108" spans="2:29" s="123" customFormat="1" ht="15" customHeight="1" x14ac:dyDescent="0.25">
      <c r="B108" s="197" t="s">
        <v>206</v>
      </c>
      <c r="C108" s="95"/>
      <c r="D108" s="213" t="s">
        <v>76</v>
      </c>
      <c r="E108" s="199"/>
      <c r="F108" s="208">
        <v>4</v>
      </c>
      <c r="G108" s="199"/>
      <c r="H108" s="213" t="s">
        <v>176</v>
      </c>
      <c r="I108" s="199"/>
      <c r="J108" s="208">
        <v>1.5</v>
      </c>
      <c r="K108" s="211"/>
      <c r="L108" s="212"/>
      <c r="M108" s="212"/>
      <c r="N108" s="212"/>
      <c r="O108" s="212"/>
      <c r="P108" s="208">
        <v>100000</v>
      </c>
      <c r="Q108" s="211"/>
      <c r="R108" s="354">
        <f t="shared" ref="R108" si="63">P108/$V$6</f>
        <v>250</v>
      </c>
      <c r="S108" s="211"/>
      <c r="T108" s="200">
        <f t="shared" ref="T108" si="64">IF(N108=0,IF(J108=0,F108*P108,F108*J108*P108),F108*J108*N108*P108)</f>
        <v>600000</v>
      </c>
      <c r="U108" s="199"/>
      <c r="V108" s="200">
        <f t="shared" ref="V108" si="65">T108/$V$6</f>
        <v>1500</v>
      </c>
      <c r="W108" s="201"/>
      <c r="X108" s="503">
        <f t="shared" ref="X108" si="66">V108/$V$3</f>
        <v>3.779289493575208E-3</v>
      </c>
      <c r="Y108" s="204"/>
      <c r="Z108" s="273">
        <f>V108/$V$315</f>
        <v>4.0751073437058308E-3</v>
      </c>
      <c r="AA108" s="199"/>
      <c r="AB108" s="199" t="s">
        <v>103</v>
      </c>
      <c r="AC108" s="235"/>
    </row>
    <row r="109" spans="2:29" s="123" customFormat="1" ht="15" customHeight="1" thickBot="1" x14ac:dyDescent="0.3">
      <c r="B109" s="195" t="s">
        <v>182</v>
      </c>
      <c r="C109" s="95"/>
      <c r="D109" s="170"/>
      <c r="E109" s="199"/>
      <c r="F109" s="211"/>
      <c r="G109" s="199"/>
      <c r="H109" s="170"/>
      <c r="I109" s="199"/>
      <c r="J109" s="211"/>
      <c r="K109" s="211"/>
      <c r="L109" s="212"/>
      <c r="M109" s="212"/>
      <c r="N109" s="212"/>
      <c r="O109" s="212"/>
      <c r="P109" s="211"/>
      <c r="Q109" s="211"/>
      <c r="R109" s="211"/>
      <c r="S109" s="211"/>
      <c r="T109" s="145">
        <f>SUM(T107:T108)</f>
        <v>1225000</v>
      </c>
      <c r="U109" s="199"/>
      <c r="V109" s="145">
        <f>SUM(V107:V108)</f>
        <v>3062.5</v>
      </c>
      <c r="W109" s="120"/>
      <c r="X109" s="533">
        <f>SUM(X107:X108)</f>
        <v>7.716049382716049E-3</v>
      </c>
      <c r="Y109" s="130"/>
      <c r="Z109" s="326">
        <f>V109/$V$315</f>
        <v>8.320010826732737E-3</v>
      </c>
      <c r="AA109" s="199"/>
      <c r="AB109" s="199"/>
      <c r="AC109" s="235"/>
    </row>
    <row r="110" spans="2:29" s="123" customFormat="1" ht="15" customHeight="1" x14ac:dyDescent="0.25">
      <c r="B110" s="214"/>
      <c r="C110" s="95"/>
      <c r="D110" s="170"/>
      <c r="E110" s="199"/>
      <c r="F110" s="211"/>
      <c r="G110" s="199"/>
      <c r="H110" s="170"/>
      <c r="I110" s="199"/>
      <c r="J110" s="211"/>
      <c r="K110" s="211"/>
      <c r="L110" s="212"/>
      <c r="M110" s="212"/>
      <c r="N110" s="212"/>
      <c r="O110" s="212"/>
      <c r="P110" s="211"/>
      <c r="Q110" s="211"/>
      <c r="R110" s="211"/>
      <c r="S110" s="211"/>
      <c r="T110" s="109"/>
      <c r="U110" s="199"/>
      <c r="V110" s="109"/>
      <c r="W110" s="121"/>
      <c r="X110" s="512"/>
      <c r="Y110" s="129"/>
      <c r="Z110" s="129"/>
      <c r="AA110" s="199"/>
      <c r="AB110" s="199"/>
      <c r="AC110" s="235"/>
    </row>
    <row r="111" spans="2:29" s="123" customFormat="1" ht="15" customHeight="1" x14ac:dyDescent="0.25">
      <c r="B111" s="240" t="s">
        <v>239</v>
      </c>
      <c r="C111" s="249"/>
      <c r="D111" s="250"/>
      <c r="E111" s="251"/>
      <c r="F111" s="250"/>
      <c r="G111" s="250"/>
      <c r="H111" s="250"/>
      <c r="I111" s="251"/>
      <c r="J111" s="250"/>
      <c r="K111" s="250"/>
      <c r="L111" s="250"/>
      <c r="M111" s="251"/>
      <c r="N111" s="250"/>
      <c r="O111" s="250"/>
      <c r="P111" s="252"/>
      <c r="Q111" s="252"/>
      <c r="R111" s="252"/>
      <c r="S111" s="252"/>
      <c r="T111" s="253"/>
      <c r="U111" s="253"/>
      <c r="V111" s="252"/>
      <c r="W111" s="252"/>
      <c r="X111" s="507"/>
      <c r="Y111" s="254"/>
      <c r="Z111" s="254"/>
      <c r="AA111" s="251"/>
      <c r="AB111" s="251"/>
      <c r="AC111" s="235"/>
    </row>
    <row r="112" spans="2:29" s="123" customFormat="1" ht="15" customHeight="1" x14ac:dyDescent="0.25">
      <c r="B112" s="214"/>
      <c r="C112" s="95"/>
      <c r="D112" s="230"/>
      <c r="E112" s="231"/>
      <c r="F112" s="230"/>
      <c r="G112" s="230"/>
      <c r="H112" s="230"/>
      <c r="I112" s="231"/>
      <c r="J112" s="230"/>
      <c r="K112" s="230"/>
      <c r="L112" s="230"/>
      <c r="M112" s="231"/>
      <c r="N112" s="230"/>
      <c r="O112" s="230"/>
      <c r="P112" s="232"/>
      <c r="Q112" s="232"/>
      <c r="R112" s="232"/>
      <c r="S112" s="232"/>
      <c r="T112" s="233"/>
      <c r="U112" s="233"/>
      <c r="V112" s="232"/>
      <c r="W112" s="232"/>
      <c r="X112" s="506"/>
      <c r="Y112" s="234"/>
      <c r="Z112" s="234"/>
      <c r="AA112" s="231"/>
      <c r="AB112" s="231"/>
      <c r="AC112" s="235"/>
    </row>
    <row r="113" spans="2:29" s="123" customFormat="1" ht="15" customHeight="1" x14ac:dyDescent="0.25">
      <c r="B113" s="205" t="s">
        <v>185</v>
      </c>
      <c r="C113" s="95"/>
      <c r="D113" s="213" t="s">
        <v>186</v>
      </c>
      <c r="E113" s="199"/>
      <c r="F113" s="208">
        <v>1</v>
      </c>
      <c r="G113" s="199"/>
      <c r="H113" s="213" t="s">
        <v>77</v>
      </c>
      <c r="I113" s="199"/>
      <c r="J113" s="208">
        <v>105</v>
      </c>
      <c r="K113" s="172"/>
      <c r="L113" s="213"/>
      <c r="M113" s="199"/>
      <c r="N113" s="208"/>
      <c r="O113" s="212"/>
      <c r="P113" s="208">
        <v>24000</v>
      </c>
      <c r="Q113" s="211"/>
      <c r="R113" s="354">
        <f t="shared" ref="R113:R115" si="67">P113/$V$6</f>
        <v>60</v>
      </c>
      <c r="S113" s="211"/>
      <c r="T113" s="200">
        <f t="shared" ref="T113:T114" si="68">IF(N113=0,IF(J113=0,F113*P113,F113*J113*P113),F113*J113*N113*P113)</f>
        <v>2520000</v>
      </c>
      <c r="U113" s="199"/>
      <c r="V113" s="200">
        <f t="shared" ref="V113:V114" si="69">T113/$V$6</f>
        <v>6300</v>
      </c>
      <c r="W113" s="201"/>
      <c r="X113" s="503">
        <f t="shared" ref="X113:X114" si="70">V113/$V$3</f>
        <v>1.5873015873015872E-2</v>
      </c>
      <c r="Y113" s="204"/>
      <c r="Z113" s="273">
        <f>V113/$V$315</f>
        <v>1.711545084356449E-2</v>
      </c>
      <c r="AA113" s="231"/>
      <c r="AB113" s="231"/>
      <c r="AC113" s="235"/>
    </row>
    <row r="114" spans="2:29" s="123" customFormat="1" ht="15" customHeight="1" x14ac:dyDescent="0.25">
      <c r="B114" s="205" t="s">
        <v>19</v>
      </c>
      <c r="C114" s="95"/>
      <c r="D114" s="213" t="s">
        <v>159</v>
      </c>
      <c r="E114" s="199"/>
      <c r="F114" s="208">
        <v>1</v>
      </c>
      <c r="G114" s="199"/>
      <c r="H114" s="213" t="s">
        <v>83</v>
      </c>
      <c r="I114" s="199"/>
      <c r="J114" s="208">
        <v>15</v>
      </c>
      <c r="K114" s="172"/>
      <c r="L114" s="213" t="s">
        <v>77</v>
      </c>
      <c r="M114" s="199"/>
      <c r="N114" s="208">
        <v>105</v>
      </c>
      <c r="O114" s="212"/>
      <c r="P114" s="208">
        <v>853.4</v>
      </c>
      <c r="Q114" s="211"/>
      <c r="R114" s="354">
        <f t="shared" si="67"/>
        <v>2.1334999999999997</v>
      </c>
      <c r="S114" s="211"/>
      <c r="T114" s="200">
        <f t="shared" si="68"/>
        <v>1344105</v>
      </c>
      <c r="U114" s="199"/>
      <c r="V114" s="200">
        <f t="shared" si="69"/>
        <v>3360.2624999999998</v>
      </c>
      <c r="W114" s="201"/>
      <c r="X114" s="503">
        <f t="shared" si="70"/>
        <v>8.4662698412698405E-3</v>
      </c>
      <c r="Y114" s="204"/>
      <c r="Z114" s="273">
        <f>V114/$V$315</f>
        <v>9.1289535936862082E-3</v>
      </c>
      <c r="AA114" s="231"/>
      <c r="AB114" s="231"/>
      <c r="AC114" s="235"/>
    </row>
    <row r="115" spans="2:29" s="123" customFormat="1" ht="15" customHeight="1" x14ac:dyDescent="0.25">
      <c r="B115" s="205" t="s">
        <v>187</v>
      </c>
      <c r="C115" s="95"/>
      <c r="D115" s="213" t="s">
        <v>159</v>
      </c>
      <c r="E115" s="199"/>
      <c r="F115" s="208">
        <v>2</v>
      </c>
      <c r="G115" s="199"/>
      <c r="H115" s="213" t="s">
        <v>188</v>
      </c>
      <c r="I115" s="199"/>
      <c r="J115" s="208">
        <v>120</v>
      </c>
      <c r="K115" s="172"/>
      <c r="L115" s="213" t="s">
        <v>77</v>
      </c>
      <c r="M115" s="199"/>
      <c r="N115" s="208">
        <v>105</v>
      </c>
      <c r="O115" s="212"/>
      <c r="P115" s="208">
        <v>50</v>
      </c>
      <c r="Q115" s="211"/>
      <c r="R115" s="354">
        <f t="shared" si="67"/>
        <v>0.125</v>
      </c>
      <c r="S115" s="211"/>
      <c r="T115" s="200">
        <f t="shared" ref="T115" si="71">IF(N115=0,IF(J115=0,F115*P115,F115*J115*P115),F115*J115*N115*P115)</f>
        <v>1260000</v>
      </c>
      <c r="U115" s="199"/>
      <c r="V115" s="200">
        <f t="shared" ref="V115" si="72">T115/$V$6</f>
        <v>3150</v>
      </c>
      <c r="W115" s="201"/>
      <c r="X115" s="503">
        <f t="shared" ref="X115" si="73">V115/$V$3</f>
        <v>7.9365079365079361E-3</v>
      </c>
      <c r="Y115" s="204"/>
      <c r="Z115" s="273">
        <f>V115/$V$315</f>
        <v>8.5577254217822449E-3</v>
      </c>
      <c r="AA115" s="231"/>
      <c r="AB115" s="231"/>
      <c r="AC115" s="235"/>
    </row>
    <row r="116" spans="2:29" s="123" customFormat="1" ht="15" customHeight="1" thickBot="1" x14ac:dyDescent="0.3">
      <c r="B116" s="195" t="s">
        <v>189</v>
      </c>
      <c r="C116" s="95"/>
      <c r="D116" s="170"/>
      <c r="E116" s="199"/>
      <c r="F116" s="211"/>
      <c r="G116" s="199"/>
      <c r="H116" s="170"/>
      <c r="I116" s="199"/>
      <c r="J116" s="211"/>
      <c r="K116" s="172"/>
      <c r="L116" s="212"/>
      <c r="M116" s="212"/>
      <c r="N116" s="212"/>
      <c r="O116" s="212"/>
      <c r="P116" s="211"/>
      <c r="Q116" s="211"/>
      <c r="R116" s="211"/>
      <c r="S116" s="211"/>
      <c r="T116" s="145">
        <f>SUM(T113:T115)</f>
        <v>5124105</v>
      </c>
      <c r="U116" s="199"/>
      <c r="V116" s="145">
        <f>SUM(V113:V115)</f>
        <v>12810.262500000001</v>
      </c>
      <c r="W116" s="120"/>
      <c r="X116" s="504">
        <f>SUM(X113:X115)</f>
        <v>3.2275793650793652E-2</v>
      </c>
      <c r="Y116" s="130"/>
      <c r="Z116" s="325">
        <f>V116/$V$315</f>
        <v>3.4802129859032943E-2</v>
      </c>
      <c r="AA116" s="231"/>
      <c r="AB116" s="231"/>
      <c r="AC116" s="235"/>
    </row>
    <row r="117" spans="2:29" s="123" customFormat="1" ht="15" customHeight="1" x14ac:dyDescent="0.25">
      <c r="B117" s="133"/>
      <c r="C117" s="95"/>
      <c r="D117" s="230"/>
      <c r="E117" s="231"/>
      <c r="F117" s="230"/>
      <c r="G117" s="230"/>
      <c r="H117" s="230"/>
      <c r="I117" s="231"/>
      <c r="J117" s="230"/>
      <c r="K117" s="230"/>
      <c r="L117" s="230"/>
      <c r="M117" s="231"/>
      <c r="N117" s="230"/>
      <c r="O117" s="230"/>
      <c r="P117" s="232"/>
      <c r="Q117" s="232"/>
      <c r="R117" s="232"/>
      <c r="S117" s="232"/>
      <c r="T117" s="311"/>
      <c r="U117" s="233"/>
      <c r="V117" s="312"/>
      <c r="W117" s="232"/>
      <c r="X117" s="508"/>
      <c r="Y117" s="234"/>
      <c r="Z117" s="322"/>
      <c r="AA117" s="231"/>
      <c r="AB117" s="231"/>
      <c r="AC117" s="235"/>
    </row>
    <row r="118" spans="2:29" s="123" customFormat="1" ht="15" customHeight="1" thickBot="1" x14ac:dyDescent="0.3">
      <c r="B118" s="217" t="s">
        <v>141</v>
      </c>
      <c r="C118" s="100"/>
      <c r="D118" s="255"/>
      <c r="E118" s="256"/>
      <c r="F118" s="255"/>
      <c r="G118" s="255"/>
      <c r="H118" s="255"/>
      <c r="I118" s="256"/>
      <c r="J118" s="255"/>
      <c r="K118" s="255"/>
      <c r="L118" s="255"/>
      <c r="M118" s="256"/>
      <c r="N118" s="255"/>
      <c r="O118" s="255"/>
      <c r="P118" s="257"/>
      <c r="Q118" s="257"/>
      <c r="R118" s="257"/>
      <c r="S118" s="257"/>
      <c r="T118" s="266">
        <f>T116+T109+T103+T93+T88+T82+T52</f>
        <v>33711403</v>
      </c>
      <c r="U118" s="267"/>
      <c r="V118" s="266">
        <f>V116+V109+V103+V93+V88+V82+V52</f>
        <v>84278.507499999992</v>
      </c>
      <c r="W118" s="323"/>
      <c r="X118" s="515">
        <f>X116+X109+X103+X93+X88+X82+X52</f>
        <v>0.21234191861929955</v>
      </c>
      <c r="Y118" s="324"/>
      <c r="Z118" s="327">
        <f>V118/$V$315</f>
        <v>0.22896264321987794</v>
      </c>
      <c r="AA118" s="256"/>
      <c r="AB118" s="256"/>
      <c r="AC118" s="235"/>
    </row>
    <row r="119" spans="2:29" s="123" customFormat="1" ht="15" customHeight="1" x14ac:dyDescent="0.25">
      <c r="B119" s="133"/>
      <c r="C119" s="95"/>
      <c r="D119" s="230"/>
      <c r="E119" s="231"/>
      <c r="F119" s="230"/>
      <c r="G119" s="230"/>
      <c r="H119" s="230"/>
      <c r="I119" s="231"/>
      <c r="J119" s="230"/>
      <c r="K119" s="230"/>
      <c r="L119" s="230"/>
      <c r="M119" s="231"/>
      <c r="N119" s="230"/>
      <c r="O119" s="230"/>
      <c r="P119" s="232"/>
      <c r="Q119" s="232"/>
      <c r="R119" s="232"/>
      <c r="S119" s="232"/>
      <c r="T119" s="311"/>
      <c r="U119" s="233"/>
      <c r="V119" s="312"/>
      <c r="W119" s="232"/>
      <c r="X119" s="508"/>
      <c r="Y119" s="234"/>
      <c r="Z119" s="322"/>
      <c r="AA119" s="231"/>
      <c r="AB119" s="231"/>
      <c r="AC119" s="235"/>
    </row>
    <row r="120" spans="2:29" s="123" customFormat="1" x14ac:dyDescent="0.25">
      <c r="B120" s="305" t="s">
        <v>139</v>
      </c>
      <c r="C120" s="306"/>
      <c r="D120" s="307"/>
      <c r="E120" s="308"/>
      <c r="F120" s="308"/>
      <c r="G120" s="308"/>
      <c r="H120" s="307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501"/>
      <c r="Y120" s="309"/>
      <c r="Z120" s="309"/>
      <c r="AA120" s="308"/>
      <c r="AB120" s="310"/>
      <c r="AC120" s="235"/>
    </row>
    <row r="121" spans="2:29" s="123" customFormat="1" ht="15" customHeight="1" x14ac:dyDescent="0.25">
      <c r="B121" s="20"/>
      <c r="C121" s="301"/>
      <c r="D121" s="313"/>
      <c r="E121" s="314"/>
      <c r="F121" s="313"/>
      <c r="G121" s="313"/>
      <c r="H121" s="313"/>
      <c r="I121" s="314"/>
      <c r="J121" s="313"/>
      <c r="K121" s="313"/>
      <c r="L121" s="313"/>
      <c r="M121" s="314"/>
      <c r="N121" s="313"/>
      <c r="O121" s="313"/>
      <c r="P121" s="264"/>
      <c r="Q121" s="264"/>
      <c r="R121" s="264"/>
      <c r="S121" s="264"/>
      <c r="T121" s="263"/>
      <c r="U121" s="263"/>
      <c r="V121" s="264"/>
      <c r="W121" s="264"/>
      <c r="X121" s="502"/>
      <c r="Y121" s="315"/>
      <c r="Z121" s="315"/>
      <c r="AA121" s="314"/>
      <c r="AB121" s="314"/>
      <c r="AC121" s="235"/>
    </row>
    <row r="122" spans="2:29" s="123" customFormat="1" ht="15" customHeight="1" x14ac:dyDescent="0.25">
      <c r="B122" s="241" t="s">
        <v>74</v>
      </c>
      <c r="C122" s="249"/>
      <c r="D122" s="250"/>
      <c r="E122" s="251"/>
      <c r="F122" s="250"/>
      <c r="G122" s="250"/>
      <c r="H122" s="250"/>
      <c r="I122" s="251"/>
      <c r="J122" s="250"/>
      <c r="K122" s="250"/>
      <c r="L122" s="250"/>
      <c r="M122" s="251"/>
      <c r="N122" s="250"/>
      <c r="O122" s="250"/>
      <c r="P122" s="252"/>
      <c r="Q122" s="252"/>
      <c r="R122" s="252"/>
      <c r="S122" s="252"/>
      <c r="T122" s="253"/>
      <c r="U122" s="253"/>
      <c r="V122" s="252"/>
      <c r="W122" s="252"/>
      <c r="X122" s="507"/>
      <c r="Y122" s="254"/>
      <c r="Z122" s="254"/>
      <c r="AA122" s="251"/>
      <c r="AB122" s="251"/>
      <c r="AC122" s="235"/>
    </row>
    <row r="123" spans="2:29" s="123" customFormat="1" ht="15" customHeight="1" x14ac:dyDescent="0.25">
      <c r="B123" s="352"/>
      <c r="C123" s="95"/>
      <c r="D123" s="230"/>
      <c r="E123" s="231"/>
      <c r="F123" s="230"/>
      <c r="G123" s="230"/>
      <c r="H123" s="230"/>
      <c r="I123" s="231"/>
      <c r="J123" s="230"/>
      <c r="K123" s="230"/>
      <c r="L123" s="230"/>
      <c r="M123" s="231"/>
      <c r="N123" s="230"/>
      <c r="O123" s="230"/>
      <c r="P123" s="232"/>
      <c r="Q123" s="232"/>
      <c r="R123" s="232"/>
      <c r="S123" s="232"/>
      <c r="T123" s="311"/>
      <c r="U123" s="233"/>
      <c r="V123" s="312"/>
      <c r="W123" s="312"/>
      <c r="X123" s="508"/>
      <c r="Y123" s="322"/>
      <c r="Z123" s="322"/>
      <c r="AA123" s="231"/>
      <c r="AB123" s="231"/>
      <c r="AC123" s="235"/>
    </row>
    <row r="124" spans="2:29" s="123" customFormat="1" ht="15" customHeight="1" x14ac:dyDescent="0.25">
      <c r="B124" s="474" t="s">
        <v>221</v>
      </c>
      <c r="C124" s="95"/>
      <c r="D124" s="170"/>
      <c r="E124" s="199"/>
      <c r="F124" s="211"/>
      <c r="G124" s="199"/>
      <c r="H124" s="170"/>
      <c r="I124" s="199"/>
      <c r="J124" s="211"/>
      <c r="K124" s="211"/>
      <c r="L124" s="212"/>
      <c r="M124" s="212"/>
      <c r="N124" s="212"/>
      <c r="O124" s="212"/>
      <c r="P124" s="211"/>
      <c r="Q124" s="211"/>
      <c r="R124" s="211"/>
      <c r="S124" s="211"/>
      <c r="T124" s="120"/>
      <c r="U124" s="199"/>
      <c r="V124" s="120"/>
      <c r="W124" s="120"/>
      <c r="X124" s="516"/>
      <c r="Y124" s="139"/>
      <c r="Z124" s="139"/>
      <c r="AA124" s="199"/>
      <c r="AB124" s="199"/>
      <c r="AC124" s="235"/>
    </row>
    <row r="125" spans="2:29" s="123" customFormat="1" ht="15" customHeight="1" x14ac:dyDescent="0.25">
      <c r="B125" s="197" t="s">
        <v>157</v>
      </c>
      <c r="C125" s="95"/>
      <c r="D125" s="213" t="s">
        <v>76</v>
      </c>
      <c r="E125" s="111"/>
      <c r="F125" s="208">
        <v>55</v>
      </c>
      <c r="G125" s="105"/>
      <c r="H125" s="213" t="s">
        <v>77</v>
      </c>
      <c r="I125" s="111"/>
      <c r="J125" s="208">
        <v>1</v>
      </c>
      <c r="K125" s="181"/>
      <c r="L125" s="213"/>
      <c r="M125" s="199"/>
      <c r="N125" s="212"/>
      <c r="O125" s="212"/>
      <c r="P125" s="208">
        <v>1700</v>
      </c>
      <c r="Q125" s="211"/>
      <c r="R125" s="354">
        <f t="shared" ref="R125:R129" si="74">P125/$V$6</f>
        <v>4.25</v>
      </c>
      <c r="S125" s="211"/>
      <c r="T125" s="201">
        <f>IF(N125=0,IF(J125=0,F125*P125,F125*J125*P125),F125*J125*N125*P125)</f>
        <v>93500</v>
      </c>
      <c r="U125" s="199"/>
      <c r="V125" s="200">
        <f t="shared" ref="V125:V129" si="75">T125/$V$6</f>
        <v>233.75</v>
      </c>
      <c r="W125" s="201"/>
      <c r="X125" s="503">
        <f t="shared" ref="X125:X129" si="76">V125/$V$3</f>
        <v>5.8893927941546984E-4</v>
      </c>
      <c r="Y125" s="184"/>
      <c r="Z125" s="273">
        <f t="shared" ref="Z125:Z130" si="77">V125/$V$315</f>
        <v>6.3503756106082527E-4</v>
      </c>
      <c r="AA125" s="105"/>
      <c r="AB125" s="199" t="s">
        <v>160</v>
      </c>
      <c r="AC125" s="235"/>
    </row>
    <row r="126" spans="2:29" s="123" customFormat="1" ht="15" customHeight="1" x14ac:dyDescent="0.25">
      <c r="B126" s="205" t="s">
        <v>158</v>
      </c>
      <c r="C126" s="95"/>
      <c r="D126" s="213" t="s">
        <v>76</v>
      </c>
      <c r="E126" s="199"/>
      <c r="F126" s="208">
        <v>2</v>
      </c>
      <c r="G126" s="199"/>
      <c r="H126" s="213" t="s">
        <v>77</v>
      </c>
      <c r="I126" s="111"/>
      <c r="J126" s="208">
        <v>1</v>
      </c>
      <c r="K126" s="181"/>
      <c r="L126" s="213"/>
      <c r="M126" s="199"/>
      <c r="N126" s="212"/>
      <c r="O126" s="212"/>
      <c r="P126" s="208">
        <v>1700</v>
      </c>
      <c r="Q126" s="211"/>
      <c r="R126" s="354">
        <f t="shared" si="74"/>
        <v>4.25</v>
      </c>
      <c r="S126" s="211"/>
      <c r="T126" s="201">
        <f>IF(N126=0,IF(J126=0,F126*P126,F126*J126*P126),F126*J126*N126*P126)</f>
        <v>3400</v>
      </c>
      <c r="U126" s="199"/>
      <c r="V126" s="200">
        <f t="shared" si="75"/>
        <v>8.5</v>
      </c>
      <c r="W126" s="201"/>
      <c r="X126" s="503">
        <f t="shared" si="76"/>
        <v>2.1415973796926177E-5</v>
      </c>
      <c r="Y126" s="184"/>
      <c r="Z126" s="273">
        <f t="shared" si="77"/>
        <v>2.3092274947666375E-5</v>
      </c>
      <c r="AA126" s="105"/>
      <c r="AB126" s="199" t="s">
        <v>161</v>
      </c>
      <c r="AC126" s="235"/>
    </row>
    <row r="127" spans="2:29" s="123" customFormat="1" ht="15" customHeight="1" x14ac:dyDescent="0.25">
      <c r="B127" s="197" t="s">
        <v>89</v>
      </c>
      <c r="C127" s="95"/>
      <c r="D127" s="213" t="s">
        <v>76</v>
      </c>
      <c r="E127" s="199"/>
      <c r="F127" s="208">
        <v>1</v>
      </c>
      <c r="G127" s="199"/>
      <c r="H127" s="213" t="s">
        <v>77</v>
      </c>
      <c r="I127" s="199"/>
      <c r="J127" s="208">
        <v>1</v>
      </c>
      <c r="K127" s="211"/>
      <c r="L127" s="213"/>
      <c r="M127" s="199"/>
      <c r="N127" s="212"/>
      <c r="O127" s="212"/>
      <c r="P127" s="208">
        <v>1700</v>
      </c>
      <c r="Q127" s="211"/>
      <c r="R127" s="354">
        <f t="shared" si="74"/>
        <v>4.25</v>
      </c>
      <c r="S127" s="211"/>
      <c r="T127" s="201">
        <f>IF(N127=0,IF(J127=0,F127*P127,F127*J127*P127),F127*J127*N127*P127)</f>
        <v>1700</v>
      </c>
      <c r="U127" s="199"/>
      <c r="V127" s="200">
        <f t="shared" si="75"/>
        <v>4.25</v>
      </c>
      <c r="W127" s="201"/>
      <c r="X127" s="503">
        <f t="shared" si="76"/>
        <v>1.0707986898463088E-5</v>
      </c>
      <c r="Y127" s="184"/>
      <c r="Z127" s="273">
        <f t="shared" si="77"/>
        <v>1.1546137473833188E-5</v>
      </c>
      <c r="AA127" s="105"/>
      <c r="AB127" s="199" t="s">
        <v>162</v>
      </c>
      <c r="AC127" s="235"/>
    </row>
    <row r="128" spans="2:29" s="123" customFormat="1" ht="15" customHeight="1" x14ac:dyDescent="0.25">
      <c r="B128" s="197" t="s">
        <v>18</v>
      </c>
      <c r="C128" s="95"/>
      <c r="D128" s="213" t="s">
        <v>168</v>
      </c>
      <c r="E128" s="199"/>
      <c r="F128" s="208">
        <v>58</v>
      </c>
      <c r="G128" s="199"/>
      <c r="H128" s="211"/>
      <c r="I128" s="199"/>
      <c r="J128" s="211"/>
      <c r="K128" s="211"/>
      <c r="L128" s="213"/>
      <c r="M128" s="212"/>
      <c r="N128" s="212"/>
      <c r="O128" s="212"/>
      <c r="P128" s="208">
        <v>400</v>
      </c>
      <c r="Q128" s="211"/>
      <c r="R128" s="354">
        <f t="shared" si="74"/>
        <v>1</v>
      </c>
      <c r="S128" s="211"/>
      <c r="T128" s="201">
        <f>IF(N128=0,IF(J128=0,F128*P128,F128*J128*P128),F128*J128*N128*P128)</f>
        <v>23200</v>
      </c>
      <c r="U128" s="199"/>
      <c r="V128" s="200">
        <f t="shared" si="75"/>
        <v>58</v>
      </c>
      <c r="W128" s="201"/>
      <c r="X128" s="503">
        <f t="shared" si="76"/>
        <v>1.4613252708490804E-4</v>
      </c>
      <c r="Y128" s="184"/>
      <c r="Z128" s="273">
        <f t="shared" si="77"/>
        <v>1.575708172899588E-4</v>
      </c>
      <c r="AA128" s="105"/>
      <c r="AB128" s="199" t="s">
        <v>170</v>
      </c>
      <c r="AC128" s="235"/>
    </row>
    <row r="129" spans="2:29" s="123" customFormat="1" ht="15" customHeight="1" x14ac:dyDescent="0.25">
      <c r="B129" s="197" t="s">
        <v>19</v>
      </c>
      <c r="C129" s="95"/>
      <c r="D129" s="213" t="s">
        <v>159</v>
      </c>
      <c r="E129" s="199"/>
      <c r="F129" s="208">
        <v>1</v>
      </c>
      <c r="G129" s="199"/>
      <c r="H129" s="213" t="s">
        <v>83</v>
      </c>
      <c r="I129" s="111"/>
      <c r="J129" s="208">
        <v>50</v>
      </c>
      <c r="K129" s="181"/>
      <c r="L129" s="213" t="s">
        <v>77</v>
      </c>
      <c r="M129" s="180"/>
      <c r="N129" s="208">
        <v>1</v>
      </c>
      <c r="O129" s="182"/>
      <c r="P129" s="208">
        <v>853.4</v>
      </c>
      <c r="Q129" s="211"/>
      <c r="R129" s="354">
        <f t="shared" si="74"/>
        <v>2.1334999999999997</v>
      </c>
      <c r="S129" s="211"/>
      <c r="T129" s="201">
        <f>IF(N129=0,IF(J129=0,F129*P129,F129*J129*P129),F129*J129*N129*P129)</f>
        <v>42670</v>
      </c>
      <c r="U129" s="199"/>
      <c r="V129" s="200">
        <f t="shared" si="75"/>
        <v>106.675</v>
      </c>
      <c r="W129" s="201"/>
      <c r="X129" s="503">
        <f t="shared" si="76"/>
        <v>2.6877047115142353E-4</v>
      </c>
      <c r="Y129" s="184"/>
      <c r="Z129" s="273">
        <f t="shared" si="77"/>
        <v>2.8980805059321296E-4</v>
      </c>
      <c r="AA129" s="105"/>
      <c r="AB129" s="91" t="s">
        <v>84</v>
      </c>
      <c r="AC129" s="235"/>
    </row>
    <row r="130" spans="2:29" s="123" customFormat="1" ht="15" customHeight="1" thickBot="1" x14ac:dyDescent="0.3">
      <c r="B130" s="195" t="s">
        <v>154</v>
      </c>
      <c r="C130" s="95"/>
      <c r="D130" s="170"/>
      <c r="E130" s="199"/>
      <c r="F130" s="211"/>
      <c r="G130" s="199"/>
      <c r="H130" s="170"/>
      <c r="I130" s="199"/>
      <c r="J130" s="179"/>
      <c r="K130" s="211"/>
      <c r="L130" s="212"/>
      <c r="M130" s="212"/>
      <c r="N130" s="183"/>
      <c r="O130" s="212"/>
      <c r="P130" s="211"/>
      <c r="Q130" s="211"/>
      <c r="R130" s="211"/>
      <c r="S130" s="211"/>
      <c r="T130" s="145">
        <f>SUM(T125:T129)</f>
        <v>164470</v>
      </c>
      <c r="U130" s="95"/>
      <c r="V130" s="145">
        <f>SUM(V125:V129)</f>
        <v>411.17500000000001</v>
      </c>
      <c r="W130" s="146"/>
      <c r="X130" s="504">
        <f>SUM(X125:X129)</f>
        <v>1.0359662383471907E-3</v>
      </c>
      <c r="Y130" s="272"/>
      <c r="Z130" s="326">
        <f t="shared" si="77"/>
        <v>1.1170548413654967E-3</v>
      </c>
      <c r="AA130" s="105"/>
      <c r="AB130" s="199"/>
      <c r="AC130" s="235"/>
    </row>
    <row r="131" spans="2:29" s="123" customFormat="1" ht="15" customHeight="1" x14ac:dyDescent="0.25">
      <c r="B131" s="196"/>
      <c r="C131" s="95"/>
      <c r="D131" s="170"/>
      <c r="E131" s="199"/>
      <c r="F131" s="211"/>
      <c r="G131" s="199"/>
      <c r="H131" s="170"/>
      <c r="I131" s="199"/>
      <c r="J131" s="179"/>
      <c r="K131" s="211"/>
      <c r="L131" s="212"/>
      <c r="M131" s="212"/>
      <c r="N131" s="183"/>
      <c r="O131" s="212"/>
      <c r="P131" s="211"/>
      <c r="Q131" s="211"/>
      <c r="R131" s="211"/>
      <c r="S131" s="211"/>
      <c r="T131" s="351"/>
      <c r="U131" s="95"/>
      <c r="V131" s="351"/>
      <c r="W131" s="146"/>
      <c r="X131" s="511"/>
      <c r="Y131" s="272"/>
      <c r="Z131" s="331"/>
      <c r="AA131" s="105"/>
      <c r="AB131" s="199"/>
      <c r="AC131" s="235"/>
    </row>
    <row r="132" spans="2:29" s="123" customFormat="1" ht="15" customHeight="1" x14ac:dyDescent="0.25">
      <c r="B132" s="474" t="s">
        <v>222</v>
      </c>
      <c r="C132" s="95"/>
      <c r="D132" s="170"/>
      <c r="E132" s="199"/>
      <c r="F132" s="211"/>
      <c r="G132" s="199"/>
      <c r="H132" s="170"/>
      <c r="I132" s="199"/>
      <c r="J132" s="211"/>
      <c r="K132" s="211"/>
      <c r="L132" s="212"/>
      <c r="M132" s="212"/>
      <c r="N132" s="212"/>
      <c r="O132" s="212"/>
      <c r="P132" s="211"/>
      <c r="Q132" s="211"/>
      <c r="R132" s="211"/>
      <c r="S132" s="211"/>
      <c r="T132" s="120"/>
      <c r="U132" s="199"/>
      <c r="V132" s="120"/>
      <c r="W132" s="120"/>
      <c r="X132" s="516"/>
      <c r="Y132" s="139"/>
      <c r="Z132" s="139"/>
      <c r="AA132" s="199"/>
      <c r="AB132" s="199"/>
      <c r="AC132" s="235"/>
    </row>
    <row r="133" spans="2:29" s="123" customFormat="1" ht="15" customHeight="1" x14ac:dyDescent="0.25">
      <c r="B133" s="197" t="s">
        <v>164</v>
      </c>
      <c r="C133" s="95"/>
      <c r="D133" s="213" t="s">
        <v>76</v>
      </c>
      <c r="E133" s="111"/>
      <c r="F133" s="208">
        <v>80</v>
      </c>
      <c r="G133" s="105"/>
      <c r="H133" s="213" t="s">
        <v>77</v>
      </c>
      <c r="I133" s="111"/>
      <c r="J133" s="208">
        <v>1</v>
      </c>
      <c r="K133" s="181"/>
      <c r="L133" s="213"/>
      <c r="M133" s="199"/>
      <c r="N133" s="212"/>
      <c r="O133" s="212"/>
      <c r="P133" s="208">
        <v>0</v>
      </c>
      <c r="Q133" s="211"/>
      <c r="R133" s="354">
        <f t="shared" ref="R133:R139" si="78">P133/$V$6</f>
        <v>0</v>
      </c>
      <c r="S133" s="211"/>
      <c r="T133" s="201">
        <f t="shared" ref="T133:T139" si="79">IF(N133=0,IF(J133=0,F133*P133,F133*J133*P133),F133*J133*N133*P133)</f>
        <v>0</v>
      </c>
      <c r="U133" s="199"/>
      <c r="V133" s="200">
        <f t="shared" ref="V133:V139" si="80">T133/$V$6</f>
        <v>0</v>
      </c>
      <c r="W133" s="201"/>
      <c r="X133" s="503">
        <f t="shared" ref="X133:X139" si="81">V133/$V$3</f>
        <v>0</v>
      </c>
      <c r="Y133" s="184"/>
      <c r="Z133" s="273">
        <f t="shared" ref="Z133:Z140" si="82">V133/$V$315</f>
        <v>0</v>
      </c>
      <c r="AA133" s="105"/>
      <c r="AB133" s="199" t="s">
        <v>171</v>
      </c>
      <c r="AC133" s="235"/>
    </row>
    <row r="134" spans="2:29" s="123" customFormat="1" ht="15" customHeight="1" x14ac:dyDescent="0.25">
      <c r="B134" s="197" t="s">
        <v>169</v>
      </c>
      <c r="C134" s="95"/>
      <c r="D134" s="213" t="s">
        <v>76</v>
      </c>
      <c r="E134" s="111"/>
      <c r="F134" s="208">
        <v>280</v>
      </c>
      <c r="G134" s="105"/>
      <c r="H134" s="213" t="s">
        <v>77</v>
      </c>
      <c r="I134" s="111"/>
      <c r="J134" s="208">
        <v>1</v>
      </c>
      <c r="K134" s="181"/>
      <c r="L134" s="213"/>
      <c r="M134" s="199"/>
      <c r="N134" s="212"/>
      <c r="O134" s="212"/>
      <c r="P134" s="208">
        <v>0</v>
      </c>
      <c r="Q134" s="211"/>
      <c r="R134" s="354">
        <f t="shared" si="78"/>
        <v>0</v>
      </c>
      <c r="S134" s="211"/>
      <c r="T134" s="201">
        <f t="shared" si="79"/>
        <v>0</v>
      </c>
      <c r="U134" s="199"/>
      <c r="V134" s="200">
        <f t="shared" si="80"/>
        <v>0</v>
      </c>
      <c r="W134" s="201"/>
      <c r="X134" s="503">
        <f t="shared" si="81"/>
        <v>0</v>
      </c>
      <c r="Y134" s="184"/>
      <c r="Z134" s="273">
        <f t="shared" si="82"/>
        <v>0</v>
      </c>
      <c r="AA134" s="105"/>
      <c r="AB134" s="199" t="s">
        <v>171</v>
      </c>
      <c r="AC134" s="235"/>
    </row>
    <row r="135" spans="2:29" s="123" customFormat="1" ht="15" customHeight="1" x14ac:dyDescent="0.25">
      <c r="B135" s="197" t="s">
        <v>165</v>
      </c>
      <c r="C135" s="95"/>
      <c r="D135" s="213" t="s">
        <v>76</v>
      </c>
      <c r="E135" s="111"/>
      <c r="F135" s="208">
        <v>5</v>
      </c>
      <c r="G135" s="105"/>
      <c r="H135" s="213" t="s">
        <v>77</v>
      </c>
      <c r="I135" s="111"/>
      <c r="J135" s="208">
        <v>9</v>
      </c>
      <c r="K135" s="181"/>
      <c r="L135" s="213"/>
      <c r="M135" s="199"/>
      <c r="N135" s="212"/>
      <c r="O135" s="212"/>
      <c r="P135" s="208">
        <v>1700</v>
      </c>
      <c r="Q135" s="211"/>
      <c r="R135" s="354">
        <f t="shared" si="78"/>
        <v>4.25</v>
      </c>
      <c r="S135" s="211"/>
      <c r="T135" s="201">
        <f t="shared" si="79"/>
        <v>76500</v>
      </c>
      <c r="U135" s="199"/>
      <c r="V135" s="200">
        <f t="shared" si="80"/>
        <v>191.25</v>
      </c>
      <c r="W135" s="201"/>
      <c r="X135" s="503">
        <f t="shared" si="81"/>
        <v>4.8185941043083901E-4</v>
      </c>
      <c r="Y135" s="184"/>
      <c r="Z135" s="273">
        <f t="shared" si="82"/>
        <v>5.1957618632249346E-4</v>
      </c>
      <c r="AA135" s="105"/>
      <c r="AB135" s="199" t="s">
        <v>171</v>
      </c>
      <c r="AC135" s="235"/>
    </row>
    <row r="136" spans="2:29" s="123" customFormat="1" ht="15" customHeight="1" x14ac:dyDescent="0.25">
      <c r="B136" s="205" t="s">
        <v>158</v>
      </c>
      <c r="C136" s="95"/>
      <c r="D136" s="213" t="s">
        <v>76</v>
      </c>
      <c r="E136" s="199"/>
      <c r="F136" s="208">
        <v>2</v>
      </c>
      <c r="G136" s="199"/>
      <c r="H136" s="213" t="s">
        <v>77</v>
      </c>
      <c r="I136" s="111"/>
      <c r="J136" s="208">
        <v>9</v>
      </c>
      <c r="K136" s="181"/>
      <c r="L136" s="213"/>
      <c r="M136" s="199"/>
      <c r="N136" s="212"/>
      <c r="O136" s="212"/>
      <c r="P136" s="208">
        <v>1700</v>
      </c>
      <c r="Q136" s="211"/>
      <c r="R136" s="354">
        <f t="shared" si="78"/>
        <v>4.25</v>
      </c>
      <c r="S136" s="211"/>
      <c r="T136" s="201">
        <f t="shared" si="79"/>
        <v>30600</v>
      </c>
      <c r="U136" s="199"/>
      <c r="V136" s="200">
        <f t="shared" si="80"/>
        <v>76.5</v>
      </c>
      <c r="W136" s="201"/>
      <c r="X136" s="503">
        <f t="shared" si="81"/>
        <v>1.9274376417233559E-4</v>
      </c>
      <c r="Y136" s="184"/>
      <c r="Z136" s="273">
        <f t="shared" si="82"/>
        <v>2.0783047452899736E-4</v>
      </c>
      <c r="AA136" s="105"/>
      <c r="AB136" s="199" t="s">
        <v>161</v>
      </c>
      <c r="AC136" s="235"/>
    </row>
    <row r="137" spans="2:29" s="123" customFormat="1" ht="15" customHeight="1" x14ac:dyDescent="0.25">
      <c r="B137" s="197" t="s">
        <v>89</v>
      </c>
      <c r="C137" s="95"/>
      <c r="D137" s="213" t="s">
        <v>76</v>
      </c>
      <c r="E137" s="199"/>
      <c r="F137" s="208">
        <v>1</v>
      </c>
      <c r="G137" s="199"/>
      <c r="H137" s="213" t="s">
        <v>77</v>
      </c>
      <c r="I137" s="199"/>
      <c r="J137" s="208">
        <v>9</v>
      </c>
      <c r="K137" s="211"/>
      <c r="L137" s="213"/>
      <c r="M137" s="199"/>
      <c r="N137" s="212"/>
      <c r="O137" s="212"/>
      <c r="P137" s="208">
        <v>1700</v>
      </c>
      <c r="Q137" s="211"/>
      <c r="R137" s="354">
        <f t="shared" si="78"/>
        <v>4.25</v>
      </c>
      <c r="S137" s="211"/>
      <c r="T137" s="201">
        <f t="shared" si="79"/>
        <v>15300</v>
      </c>
      <c r="U137" s="199"/>
      <c r="V137" s="200">
        <f t="shared" si="80"/>
        <v>38.25</v>
      </c>
      <c r="W137" s="201"/>
      <c r="X137" s="503">
        <f t="shared" si="81"/>
        <v>9.6371882086167796E-5</v>
      </c>
      <c r="Y137" s="184"/>
      <c r="Z137" s="273">
        <f t="shared" si="82"/>
        <v>1.0391523726449868E-4</v>
      </c>
      <c r="AA137" s="105"/>
      <c r="AB137" s="199" t="s">
        <v>162</v>
      </c>
      <c r="AC137" s="235"/>
    </row>
    <row r="138" spans="2:29" s="123" customFormat="1" ht="15" customHeight="1" x14ac:dyDescent="0.25">
      <c r="B138" s="197" t="s">
        <v>18</v>
      </c>
      <c r="C138" s="95"/>
      <c r="D138" s="213" t="s">
        <v>168</v>
      </c>
      <c r="E138" s="199"/>
      <c r="F138" s="208">
        <v>432</v>
      </c>
      <c r="G138" s="199"/>
      <c r="H138" s="213"/>
      <c r="I138" s="199"/>
      <c r="J138" s="211"/>
      <c r="K138" s="211"/>
      <c r="L138" s="213"/>
      <c r="M138" s="212"/>
      <c r="N138" s="212"/>
      <c r="O138" s="212"/>
      <c r="P138" s="208">
        <v>400</v>
      </c>
      <c r="Q138" s="211"/>
      <c r="R138" s="354">
        <f t="shared" si="78"/>
        <v>1</v>
      </c>
      <c r="S138" s="211"/>
      <c r="T138" s="201">
        <f t="shared" si="79"/>
        <v>172800</v>
      </c>
      <c r="U138" s="199"/>
      <c r="V138" s="200">
        <f t="shared" si="80"/>
        <v>432</v>
      </c>
      <c r="W138" s="201"/>
      <c r="X138" s="503">
        <f t="shared" si="81"/>
        <v>1.0884353741496598E-3</v>
      </c>
      <c r="Y138" s="184"/>
      <c r="Z138" s="273">
        <f t="shared" si="82"/>
        <v>1.1736309149872792E-3</v>
      </c>
      <c r="AA138" s="105"/>
      <c r="AB138" s="199" t="s">
        <v>170</v>
      </c>
      <c r="AC138" s="235"/>
    </row>
    <row r="139" spans="2:29" s="123" customFormat="1" ht="15" customHeight="1" x14ac:dyDescent="0.25">
      <c r="B139" s="197" t="s">
        <v>19</v>
      </c>
      <c r="C139" s="95"/>
      <c r="D139" s="213" t="s">
        <v>159</v>
      </c>
      <c r="E139" s="199"/>
      <c r="F139" s="208">
        <v>1</v>
      </c>
      <c r="G139" s="199"/>
      <c r="H139" s="213" t="s">
        <v>83</v>
      </c>
      <c r="I139" s="111"/>
      <c r="J139" s="208">
        <v>30</v>
      </c>
      <c r="K139" s="181"/>
      <c r="L139" s="213" t="s">
        <v>77</v>
      </c>
      <c r="M139" s="180"/>
      <c r="N139" s="208">
        <v>9</v>
      </c>
      <c r="O139" s="182"/>
      <c r="P139" s="208">
        <v>853.4</v>
      </c>
      <c r="Q139" s="211"/>
      <c r="R139" s="354">
        <f t="shared" si="78"/>
        <v>2.1334999999999997</v>
      </c>
      <c r="S139" s="211"/>
      <c r="T139" s="201">
        <f t="shared" si="79"/>
        <v>230418</v>
      </c>
      <c r="U139" s="199"/>
      <c r="V139" s="200">
        <f t="shared" si="80"/>
        <v>576.04499999999996</v>
      </c>
      <c r="W139" s="201"/>
      <c r="X139" s="503">
        <f t="shared" si="81"/>
        <v>1.451360544217687E-3</v>
      </c>
      <c r="Y139" s="184"/>
      <c r="Z139" s="273">
        <f t="shared" si="82"/>
        <v>1.5649634732033501E-3</v>
      </c>
      <c r="AA139" s="105"/>
      <c r="AB139" s="91" t="s">
        <v>84</v>
      </c>
      <c r="AC139" s="235"/>
    </row>
    <row r="140" spans="2:29" s="123" customFormat="1" ht="15" customHeight="1" thickBot="1" x14ac:dyDescent="0.3">
      <c r="B140" s="195" t="s">
        <v>154</v>
      </c>
      <c r="C140" s="95"/>
      <c r="D140" s="170"/>
      <c r="E140" s="199"/>
      <c r="F140" s="211"/>
      <c r="G140" s="199"/>
      <c r="H140" s="170"/>
      <c r="I140" s="199"/>
      <c r="J140" s="179"/>
      <c r="K140" s="211"/>
      <c r="L140" s="212"/>
      <c r="M140" s="212"/>
      <c r="N140" s="183"/>
      <c r="O140" s="212"/>
      <c r="P140" s="211"/>
      <c r="Q140" s="211"/>
      <c r="R140" s="211"/>
      <c r="S140" s="211"/>
      <c r="T140" s="145">
        <f>SUM(T133:T139)</f>
        <v>525618</v>
      </c>
      <c r="U140" s="95"/>
      <c r="V140" s="145">
        <f>SUM(V133:V139)</f>
        <v>1314.0450000000001</v>
      </c>
      <c r="W140" s="146"/>
      <c r="X140" s="504">
        <f>SUM(X133:X139)</f>
        <v>3.3107709750566892E-3</v>
      </c>
      <c r="Y140" s="272"/>
      <c r="Z140" s="326">
        <f t="shared" si="82"/>
        <v>3.5699162863066188E-3</v>
      </c>
      <c r="AA140" s="105"/>
      <c r="AB140" s="199"/>
      <c r="AC140" s="235"/>
    </row>
    <row r="141" spans="2:29" s="123" customFormat="1" ht="15" customHeight="1" x14ac:dyDescent="0.25">
      <c r="B141" s="196"/>
      <c r="C141" s="95"/>
      <c r="D141" s="170"/>
      <c r="E141" s="111"/>
      <c r="F141" s="211"/>
      <c r="G141" s="105"/>
      <c r="H141" s="170"/>
      <c r="I141" s="111"/>
      <c r="J141" s="211"/>
      <c r="K141" s="181"/>
      <c r="L141" s="212"/>
      <c r="M141" s="212"/>
      <c r="N141" s="212"/>
      <c r="O141" s="212"/>
      <c r="P141" s="211"/>
      <c r="Q141" s="211"/>
      <c r="R141" s="211"/>
      <c r="S141" s="211"/>
      <c r="T141" s="117"/>
      <c r="U141" s="199"/>
      <c r="V141" s="117"/>
      <c r="W141" s="120"/>
      <c r="X141" s="510"/>
      <c r="Y141" s="347"/>
      <c r="Z141" s="131"/>
      <c r="AA141" s="105"/>
      <c r="AB141" s="199"/>
      <c r="AC141" s="235"/>
    </row>
    <row r="142" spans="2:29" s="123" customFormat="1" ht="15" customHeight="1" x14ac:dyDescent="0.25">
      <c r="B142" s="474" t="s">
        <v>223</v>
      </c>
      <c r="C142" s="95"/>
      <c r="D142" s="170"/>
      <c r="E142" s="199"/>
      <c r="F142" s="211"/>
      <c r="G142" s="199"/>
      <c r="H142" s="170"/>
      <c r="I142" s="199"/>
      <c r="J142" s="211"/>
      <c r="K142" s="211"/>
      <c r="L142" s="212"/>
      <c r="M142" s="212"/>
      <c r="N142" s="212"/>
      <c r="O142" s="212"/>
      <c r="P142" s="211"/>
      <c r="Q142" s="211"/>
      <c r="R142" s="211"/>
      <c r="S142" s="211"/>
      <c r="T142" s="120"/>
      <c r="U142" s="199"/>
      <c r="V142" s="120"/>
      <c r="W142" s="120"/>
      <c r="X142" s="516"/>
      <c r="Y142" s="139"/>
      <c r="Z142" s="139"/>
      <c r="AA142" s="199"/>
      <c r="AB142" s="199"/>
      <c r="AC142" s="235"/>
    </row>
    <row r="143" spans="2:29" s="123" customFormat="1" ht="15" customHeight="1" x14ac:dyDescent="0.25">
      <c r="B143" s="197" t="s">
        <v>226</v>
      </c>
      <c r="C143" s="95"/>
      <c r="D143" s="213" t="s">
        <v>76</v>
      </c>
      <c r="E143" s="111"/>
      <c r="F143" s="208">
        <v>441</v>
      </c>
      <c r="G143" s="105"/>
      <c r="H143" s="213" t="s">
        <v>77</v>
      </c>
      <c r="I143" s="111"/>
      <c r="J143" s="208">
        <v>1</v>
      </c>
      <c r="K143" s="181"/>
      <c r="L143" s="213"/>
      <c r="M143" s="199"/>
      <c r="N143" s="212"/>
      <c r="O143" s="212"/>
      <c r="P143" s="208">
        <v>1700</v>
      </c>
      <c r="Q143" s="211"/>
      <c r="R143" s="354">
        <f t="shared" ref="R143:R148" si="83">P143/$V$6</f>
        <v>4.25</v>
      </c>
      <c r="S143" s="211"/>
      <c r="T143" s="201">
        <f t="shared" ref="T143:T148" si="84">IF(N143=0,IF(J143=0,F143*P143,F143*J143*P143),F143*J143*N143*P143)</f>
        <v>749700</v>
      </c>
      <c r="U143" s="199"/>
      <c r="V143" s="200">
        <f t="shared" ref="V143:V148" si="85">T143/$V$6</f>
        <v>1874.25</v>
      </c>
      <c r="W143" s="201"/>
      <c r="X143" s="503">
        <f t="shared" ref="X143:X148" si="86">V143/$V$3</f>
        <v>4.7222222222222223E-3</v>
      </c>
      <c r="Y143" s="184"/>
      <c r="Z143" s="273">
        <f t="shared" ref="Z143:Z149" si="87">V143/$V$315</f>
        <v>5.0918466259604351E-3</v>
      </c>
      <c r="AA143" s="105"/>
      <c r="AB143" s="199" t="s">
        <v>172</v>
      </c>
      <c r="AC143" s="235"/>
    </row>
    <row r="144" spans="2:29" s="123" customFormat="1" ht="15" customHeight="1" x14ac:dyDescent="0.25">
      <c r="B144" s="197" t="s">
        <v>165</v>
      </c>
      <c r="C144" s="95"/>
      <c r="D144" s="213" t="s">
        <v>76</v>
      </c>
      <c r="E144" s="111"/>
      <c r="F144" s="208">
        <v>5</v>
      </c>
      <c r="G144" s="105"/>
      <c r="H144" s="213" t="s">
        <v>77</v>
      </c>
      <c r="I144" s="111"/>
      <c r="J144" s="208">
        <v>8</v>
      </c>
      <c r="K144" s="181"/>
      <c r="L144" s="213"/>
      <c r="M144" s="199"/>
      <c r="N144" s="212"/>
      <c r="O144" s="212"/>
      <c r="P144" s="208">
        <v>1700</v>
      </c>
      <c r="Q144" s="211"/>
      <c r="R144" s="354">
        <f t="shared" si="83"/>
        <v>4.25</v>
      </c>
      <c r="S144" s="211"/>
      <c r="T144" s="201">
        <f t="shared" si="84"/>
        <v>68000</v>
      </c>
      <c r="U144" s="199"/>
      <c r="V144" s="200">
        <f t="shared" si="85"/>
        <v>170</v>
      </c>
      <c r="W144" s="201"/>
      <c r="X144" s="503">
        <f t="shared" si="86"/>
        <v>4.2831947593852354E-4</v>
      </c>
      <c r="Y144" s="184"/>
      <c r="Z144" s="273">
        <f t="shared" si="87"/>
        <v>4.618454989533275E-4</v>
      </c>
      <c r="AA144" s="105"/>
      <c r="AB144" s="199" t="s">
        <v>173</v>
      </c>
      <c r="AC144" s="235"/>
    </row>
    <row r="145" spans="2:29" s="123" customFormat="1" ht="15" customHeight="1" x14ac:dyDescent="0.25">
      <c r="B145" s="205" t="s">
        <v>158</v>
      </c>
      <c r="C145" s="95"/>
      <c r="D145" s="213" t="s">
        <v>76</v>
      </c>
      <c r="E145" s="199"/>
      <c r="F145" s="208">
        <v>2</v>
      </c>
      <c r="G145" s="199"/>
      <c r="H145" s="213" t="s">
        <v>77</v>
      </c>
      <c r="I145" s="111"/>
      <c r="J145" s="208">
        <v>8</v>
      </c>
      <c r="K145" s="181"/>
      <c r="L145" s="213"/>
      <c r="M145" s="199"/>
      <c r="N145" s="212"/>
      <c r="O145" s="212"/>
      <c r="P145" s="208">
        <v>1700</v>
      </c>
      <c r="Q145" s="211"/>
      <c r="R145" s="354">
        <f t="shared" si="83"/>
        <v>4.25</v>
      </c>
      <c r="S145" s="211"/>
      <c r="T145" s="201">
        <f t="shared" si="84"/>
        <v>27200</v>
      </c>
      <c r="U145" s="199"/>
      <c r="V145" s="200">
        <f t="shared" si="85"/>
        <v>68</v>
      </c>
      <c r="W145" s="201"/>
      <c r="X145" s="503">
        <f t="shared" si="86"/>
        <v>1.7132779037540942E-4</v>
      </c>
      <c r="Y145" s="184"/>
      <c r="Z145" s="273">
        <f t="shared" si="87"/>
        <v>1.84738199581331E-4</v>
      </c>
      <c r="AA145" s="105"/>
      <c r="AB145" s="199" t="s">
        <v>161</v>
      </c>
      <c r="AC145" s="235"/>
    </row>
    <row r="146" spans="2:29" s="123" customFormat="1" ht="15" customHeight="1" x14ac:dyDescent="0.25">
      <c r="B146" s="197" t="s">
        <v>89</v>
      </c>
      <c r="C146" s="95"/>
      <c r="D146" s="213" t="s">
        <v>76</v>
      </c>
      <c r="E146" s="199"/>
      <c r="F146" s="208">
        <v>1</v>
      </c>
      <c r="G146" s="199"/>
      <c r="H146" s="213" t="s">
        <v>77</v>
      </c>
      <c r="I146" s="199"/>
      <c r="J146" s="208">
        <v>8</v>
      </c>
      <c r="K146" s="211"/>
      <c r="L146" s="213"/>
      <c r="M146" s="199"/>
      <c r="N146" s="212"/>
      <c r="O146" s="212"/>
      <c r="P146" s="208">
        <v>1700</v>
      </c>
      <c r="Q146" s="211"/>
      <c r="R146" s="354">
        <f t="shared" si="83"/>
        <v>4.25</v>
      </c>
      <c r="S146" s="211"/>
      <c r="T146" s="201">
        <f t="shared" si="84"/>
        <v>13600</v>
      </c>
      <c r="U146" s="199"/>
      <c r="V146" s="200">
        <f t="shared" si="85"/>
        <v>34</v>
      </c>
      <c r="W146" s="201"/>
      <c r="X146" s="503">
        <f t="shared" si="86"/>
        <v>8.5663895187704708E-5</v>
      </c>
      <c r="Y146" s="184"/>
      <c r="Z146" s="273">
        <f t="shared" si="87"/>
        <v>9.23690997906655E-5</v>
      </c>
      <c r="AA146" s="105"/>
      <c r="AB146" s="199" t="s">
        <v>162</v>
      </c>
      <c r="AC146" s="235"/>
    </row>
    <row r="147" spans="2:29" s="123" customFormat="1" ht="15" customHeight="1" x14ac:dyDescent="0.25">
      <c r="B147" s="197" t="s">
        <v>18</v>
      </c>
      <c r="C147" s="95"/>
      <c r="D147" s="213" t="s">
        <v>168</v>
      </c>
      <c r="E147" s="199"/>
      <c r="F147" s="208">
        <v>505</v>
      </c>
      <c r="G147" s="199"/>
      <c r="H147" s="213"/>
      <c r="I147" s="199"/>
      <c r="J147" s="179"/>
      <c r="K147" s="211"/>
      <c r="L147" s="213"/>
      <c r="M147" s="212"/>
      <c r="N147" s="212"/>
      <c r="O147" s="212"/>
      <c r="P147" s="208">
        <v>400</v>
      </c>
      <c r="Q147" s="211"/>
      <c r="R147" s="354">
        <f t="shared" si="83"/>
        <v>1</v>
      </c>
      <c r="S147" s="211"/>
      <c r="T147" s="201">
        <f t="shared" si="84"/>
        <v>202000</v>
      </c>
      <c r="U147" s="199"/>
      <c r="V147" s="200">
        <f t="shared" si="85"/>
        <v>505</v>
      </c>
      <c r="W147" s="201"/>
      <c r="X147" s="503">
        <f t="shared" si="86"/>
        <v>1.2723607961703199E-3</v>
      </c>
      <c r="Y147" s="184"/>
      <c r="Z147" s="273">
        <f t="shared" si="87"/>
        <v>1.3719528057142963E-3</v>
      </c>
      <c r="AA147" s="105"/>
      <c r="AB147" s="199" t="s">
        <v>170</v>
      </c>
      <c r="AC147" s="235"/>
    </row>
    <row r="148" spans="2:29" s="123" customFormat="1" ht="15" customHeight="1" x14ac:dyDescent="0.25">
      <c r="B148" s="197" t="s">
        <v>19</v>
      </c>
      <c r="C148" s="95"/>
      <c r="D148" s="213" t="s">
        <v>159</v>
      </c>
      <c r="E148" s="199"/>
      <c r="F148" s="208">
        <v>1</v>
      </c>
      <c r="G148" s="199"/>
      <c r="H148" s="213" t="s">
        <v>83</v>
      </c>
      <c r="I148" s="111"/>
      <c r="J148" s="208">
        <v>50</v>
      </c>
      <c r="K148" s="181"/>
      <c r="L148" s="213" t="s">
        <v>77</v>
      </c>
      <c r="M148" s="180"/>
      <c r="N148" s="208">
        <v>8</v>
      </c>
      <c r="O148" s="182"/>
      <c r="P148" s="208">
        <v>853.4</v>
      </c>
      <c r="Q148" s="211"/>
      <c r="R148" s="354">
        <f t="shared" si="83"/>
        <v>2.1334999999999997</v>
      </c>
      <c r="S148" s="211"/>
      <c r="T148" s="201">
        <f t="shared" si="84"/>
        <v>341360</v>
      </c>
      <c r="U148" s="199"/>
      <c r="V148" s="200">
        <f t="shared" si="85"/>
        <v>853.4</v>
      </c>
      <c r="W148" s="201"/>
      <c r="X148" s="503">
        <f t="shared" si="86"/>
        <v>2.1501637692113882E-3</v>
      </c>
      <c r="Y148" s="184"/>
      <c r="Z148" s="273">
        <f t="shared" si="87"/>
        <v>2.3184644047457036E-3</v>
      </c>
      <c r="AA148" s="105"/>
      <c r="AB148" s="91" t="s">
        <v>84</v>
      </c>
      <c r="AC148" s="235"/>
    </row>
    <row r="149" spans="2:29" s="123" customFormat="1" ht="15" customHeight="1" thickBot="1" x14ac:dyDescent="0.3">
      <c r="B149" s="195" t="s">
        <v>154</v>
      </c>
      <c r="C149" s="95"/>
      <c r="D149" s="170"/>
      <c r="E149" s="199"/>
      <c r="F149" s="211"/>
      <c r="G149" s="199"/>
      <c r="H149" s="170"/>
      <c r="I149" s="199"/>
      <c r="J149" s="179"/>
      <c r="K149" s="211"/>
      <c r="L149" s="212"/>
      <c r="M149" s="212"/>
      <c r="N149" s="183"/>
      <c r="O149" s="212"/>
      <c r="P149" s="211"/>
      <c r="Q149" s="211"/>
      <c r="R149" s="211"/>
      <c r="S149" s="211"/>
      <c r="T149" s="145">
        <f>SUM(T143:T148)</f>
        <v>1401860</v>
      </c>
      <c r="U149" s="95"/>
      <c r="V149" s="145">
        <f>SUM(V143:V148)</f>
        <v>3504.65</v>
      </c>
      <c r="W149" s="146"/>
      <c r="X149" s="504">
        <f>SUM(X143:X148)</f>
        <v>8.830057949105569E-3</v>
      </c>
      <c r="Y149" s="272"/>
      <c r="Z149" s="326">
        <f t="shared" si="87"/>
        <v>9.5212166347457602E-3</v>
      </c>
      <c r="AA149" s="105"/>
      <c r="AB149" s="199"/>
      <c r="AC149" s="235"/>
    </row>
    <row r="150" spans="2:29" s="123" customFormat="1" ht="15" customHeight="1" x14ac:dyDescent="0.25">
      <c r="B150" s="196"/>
      <c r="C150" s="95"/>
      <c r="D150" s="170"/>
      <c r="E150" s="199"/>
      <c r="F150" s="211"/>
      <c r="G150" s="199"/>
      <c r="H150" s="170"/>
      <c r="I150" s="199"/>
      <c r="J150" s="179"/>
      <c r="K150" s="211"/>
      <c r="L150" s="212"/>
      <c r="M150" s="212"/>
      <c r="N150" s="183"/>
      <c r="O150" s="212"/>
      <c r="P150" s="211"/>
      <c r="Q150" s="211"/>
      <c r="R150" s="211"/>
      <c r="S150" s="211"/>
      <c r="T150" s="351"/>
      <c r="U150" s="95"/>
      <c r="V150" s="351"/>
      <c r="W150" s="146"/>
      <c r="X150" s="511"/>
      <c r="Y150" s="272"/>
      <c r="Z150" s="331"/>
      <c r="AA150" s="105"/>
      <c r="AB150" s="199"/>
      <c r="AC150" s="235"/>
    </row>
    <row r="151" spans="2:29" s="123" customFormat="1" ht="15" customHeight="1" thickBot="1" x14ac:dyDescent="0.3">
      <c r="B151" s="195" t="s">
        <v>85</v>
      </c>
      <c r="C151" s="95"/>
      <c r="D151" s="170"/>
      <c r="E151" s="199"/>
      <c r="F151" s="211"/>
      <c r="G151" s="199"/>
      <c r="H151" s="170"/>
      <c r="I151" s="199"/>
      <c r="J151" s="179"/>
      <c r="K151" s="211"/>
      <c r="L151" s="212"/>
      <c r="M151" s="212"/>
      <c r="N151" s="183"/>
      <c r="O151" s="212"/>
      <c r="P151" s="211"/>
      <c r="Q151" s="211"/>
      <c r="R151" s="211"/>
      <c r="S151" s="211"/>
      <c r="T151" s="145">
        <f>SUM(T130+T140+T149)</f>
        <v>2091948</v>
      </c>
      <c r="U151" s="95"/>
      <c r="V151" s="145">
        <f>SUM(V130+V140+V149)</f>
        <v>5229.87</v>
      </c>
      <c r="W151" s="146"/>
      <c r="X151" s="504">
        <f>SUM(X130+X140+X149)</f>
        <v>1.3176795162509448E-2</v>
      </c>
      <c r="Y151" s="272"/>
      <c r="Z151" s="326">
        <f>V151/$V$315</f>
        <v>1.4208187762417874E-2</v>
      </c>
      <c r="AA151" s="105"/>
      <c r="AB151" s="199"/>
      <c r="AC151" s="235"/>
    </row>
    <row r="152" spans="2:29" s="123" customFormat="1" ht="15" customHeight="1" x14ac:dyDescent="0.25">
      <c r="B152" s="19"/>
      <c r="C152" s="95"/>
      <c r="D152" s="213"/>
      <c r="E152" s="199"/>
      <c r="F152" s="211"/>
      <c r="G152" s="199"/>
      <c r="H152" s="170"/>
      <c r="I152" s="199"/>
      <c r="J152" s="211"/>
      <c r="K152" s="211"/>
      <c r="L152" s="212"/>
      <c r="M152" s="212"/>
      <c r="N152" s="212"/>
      <c r="O152" s="212"/>
      <c r="P152" s="211"/>
      <c r="Q152" s="211"/>
      <c r="R152" s="211"/>
      <c r="S152" s="211"/>
      <c r="T152" s="200"/>
      <c r="U152" s="199"/>
      <c r="V152" s="200"/>
      <c r="W152" s="201"/>
      <c r="X152" s="503"/>
      <c r="Y152" s="204"/>
      <c r="Z152" s="273"/>
      <c r="AA152" s="199"/>
      <c r="AB152" s="199"/>
      <c r="AC152" s="235"/>
    </row>
    <row r="153" spans="2:29" s="123" customFormat="1" ht="15" customHeight="1" x14ac:dyDescent="0.25">
      <c r="B153" s="241" t="s">
        <v>152</v>
      </c>
      <c r="C153" s="249"/>
      <c r="D153" s="250"/>
      <c r="E153" s="251"/>
      <c r="F153" s="250"/>
      <c r="G153" s="250"/>
      <c r="H153" s="250"/>
      <c r="I153" s="251"/>
      <c r="J153" s="250"/>
      <c r="K153" s="250"/>
      <c r="L153" s="250"/>
      <c r="M153" s="251"/>
      <c r="N153" s="250"/>
      <c r="O153" s="250"/>
      <c r="P153" s="252"/>
      <c r="Q153" s="252"/>
      <c r="R153" s="252"/>
      <c r="S153" s="252"/>
      <c r="T153" s="253"/>
      <c r="U153" s="253"/>
      <c r="V153" s="252"/>
      <c r="W153" s="252"/>
      <c r="X153" s="507"/>
      <c r="Y153" s="254"/>
      <c r="Z153" s="254"/>
      <c r="AA153" s="251"/>
      <c r="AB153" s="251"/>
      <c r="AC153" s="235"/>
    </row>
    <row r="154" spans="2:29" s="123" customFormat="1" ht="15" customHeight="1" x14ac:dyDescent="0.25">
      <c r="B154" s="19"/>
      <c r="C154" s="95"/>
      <c r="D154" s="213"/>
      <c r="E154" s="199"/>
      <c r="F154" s="211"/>
      <c r="G154" s="199"/>
      <c r="H154" s="170"/>
      <c r="I154" s="199"/>
      <c r="J154" s="211"/>
      <c r="K154" s="211"/>
      <c r="L154" s="212"/>
      <c r="M154" s="212"/>
      <c r="N154" s="212"/>
      <c r="O154" s="212"/>
      <c r="P154" s="211"/>
      <c r="Q154" s="211"/>
      <c r="R154" s="211"/>
      <c r="S154" s="211"/>
      <c r="T154" s="200"/>
      <c r="U154" s="199"/>
      <c r="V154" s="200"/>
      <c r="W154" s="201"/>
      <c r="X154" s="503"/>
      <c r="Y154" s="204"/>
      <c r="Z154" s="273"/>
      <c r="AA154" s="199"/>
      <c r="AB154" s="199"/>
      <c r="AC154" s="235"/>
    </row>
    <row r="155" spans="2:29" s="123" customFormat="1" ht="15" customHeight="1" x14ac:dyDescent="0.25">
      <c r="B155" s="206" t="s">
        <v>87</v>
      </c>
      <c r="C155" s="95"/>
      <c r="D155" s="170"/>
      <c r="E155" s="199"/>
      <c r="F155" s="211"/>
      <c r="G155" s="199"/>
      <c r="H155" s="170"/>
      <c r="I155" s="199"/>
      <c r="J155" s="211"/>
      <c r="K155" s="211"/>
      <c r="L155" s="212"/>
      <c r="M155" s="212"/>
      <c r="N155" s="212"/>
      <c r="O155" s="212"/>
      <c r="P155" s="211"/>
      <c r="Q155" s="211"/>
      <c r="R155" s="211"/>
      <c r="S155" s="211"/>
      <c r="T155" s="109"/>
      <c r="U155" s="199"/>
      <c r="V155" s="109"/>
      <c r="W155" s="121"/>
      <c r="X155" s="512"/>
      <c r="Y155" s="129"/>
      <c r="Z155" s="130"/>
      <c r="AA155" s="199"/>
      <c r="AB155" s="199"/>
      <c r="AC155" s="235"/>
    </row>
    <row r="156" spans="2:29" s="123" customFormat="1" ht="15" customHeight="1" x14ac:dyDescent="0.25">
      <c r="B156" s="197" t="s">
        <v>193</v>
      </c>
      <c r="C156" s="95"/>
      <c r="D156" s="213" t="s">
        <v>76</v>
      </c>
      <c r="E156" s="199"/>
      <c r="F156" s="208">
        <v>441</v>
      </c>
      <c r="G156" s="199"/>
      <c r="H156" s="213" t="s">
        <v>77</v>
      </c>
      <c r="I156" s="199"/>
      <c r="J156" s="208">
        <v>1</v>
      </c>
      <c r="K156" s="211"/>
      <c r="L156" s="213"/>
      <c r="M156" s="199"/>
      <c r="N156" s="212"/>
      <c r="O156" s="212"/>
      <c r="P156" s="208">
        <v>1700</v>
      </c>
      <c r="Q156" s="211"/>
      <c r="R156" s="354">
        <f t="shared" ref="R156:R159" si="88">P156/$V$6</f>
        <v>4.25</v>
      </c>
      <c r="S156" s="211"/>
      <c r="T156" s="201">
        <f t="shared" ref="T156:T159" si="89">IF(N156=0,IF(J156=0,F156*P156,F156*J156*P156),F156*J156*N156*P156)</f>
        <v>749700</v>
      </c>
      <c r="U156" s="199"/>
      <c r="V156" s="200">
        <f t="shared" ref="V156:V159" si="90">T156/$V$6</f>
        <v>1874.25</v>
      </c>
      <c r="W156" s="201"/>
      <c r="X156" s="503">
        <f t="shared" ref="X156:X159" si="91">V156/$V$3</f>
        <v>4.7222222222222223E-3</v>
      </c>
      <c r="Y156" s="184"/>
      <c r="Z156" s="273">
        <f>V156/$V$315</f>
        <v>5.0918466259604351E-3</v>
      </c>
      <c r="AA156" s="105"/>
      <c r="AB156" s="199" t="s">
        <v>78</v>
      </c>
      <c r="AC156" s="235"/>
    </row>
    <row r="157" spans="2:29" s="123" customFormat="1" ht="15" customHeight="1" x14ac:dyDescent="0.25">
      <c r="B157" s="197" t="s">
        <v>232</v>
      </c>
      <c r="C157" s="95"/>
      <c r="D157" s="213" t="s">
        <v>76</v>
      </c>
      <c r="E157" s="199"/>
      <c r="F157" s="208">
        <v>22</v>
      </c>
      <c r="G157" s="199"/>
      <c r="H157" s="213" t="s">
        <v>77</v>
      </c>
      <c r="I157" s="199"/>
      <c r="J157" s="208">
        <v>5</v>
      </c>
      <c r="K157" s="211"/>
      <c r="L157" s="213"/>
      <c r="M157" s="199"/>
      <c r="N157" s="212"/>
      <c r="O157" s="212"/>
      <c r="P157" s="208">
        <v>8700</v>
      </c>
      <c r="Q157" s="211"/>
      <c r="R157" s="354">
        <f t="shared" si="88"/>
        <v>21.75</v>
      </c>
      <c r="S157" s="211"/>
      <c r="T157" s="201">
        <f t="shared" si="89"/>
        <v>957000</v>
      </c>
      <c r="U157" s="199"/>
      <c r="V157" s="200">
        <f t="shared" si="90"/>
        <v>2392.5</v>
      </c>
      <c r="W157" s="201"/>
      <c r="X157" s="503">
        <f t="shared" si="91"/>
        <v>6.0279667422524566E-3</v>
      </c>
      <c r="Y157" s="204"/>
      <c r="Z157" s="273">
        <f>V157/$V$315</f>
        <v>6.4997962132108001E-3</v>
      </c>
      <c r="AA157" s="199"/>
      <c r="AB157" s="199" t="s">
        <v>80</v>
      </c>
      <c r="AC157" s="235"/>
    </row>
    <row r="158" spans="2:29" s="123" customFormat="1" ht="15" customHeight="1" x14ac:dyDescent="0.25">
      <c r="B158" s="197" t="s">
        <v>89</v>
      </c>
      <c r="C158" s="95"/>
      <c r="D158" s="213" t="s">
        <v>76</v>
      </c>
      <c r="E158" s="199"/>
      <c r="F158" s="208">
        <v>3</v>
      </c>
      <c r="G158" s="199"/>
      <c r="H158" s="213" t="s">
        <v>77</v>
      </c>
      <c r="I158" s="199"/>
      <c r="J158" s="208">
        <v>45</v>
      </c>
      <c r="K158" s="211"/>
      <c r="L158" s="213"/>
      <c r="M158" s="199"/>
      <c r="N158" s="212"/>
      <c r="O158" s="212"/>
      <c r="P158" s="208">
        <v>1700</v>
      </c>
      <c r="Q158" s="211"/>
      <c r="R158" s="354">
        <f t="shared" si="88"/>
        <v>4.25</v>
      </c>
      <c r="S158" s="211"/>
      <c r="T158" s="201">
        <f t="shared" si="89"/>
        <v>229500</v>
      </c>
      <c r="U158" s="199"/>
      <c r="V158" s="200">
        <f t="shared" si="90"/>
        <v>573.75</v>
      </c>
      <c r="W158" s="201"/>
      <c r="X158" s="503">
        <f t="shared" si="91"/>
        <v>1.4455782312925169E-3</v>
      </c>
      <c r="Y158" s="204"/>
      <c r="Z158" s="273">
        <f>V158/$V$315</f>
        <v>1.5587285589674803E-3</v>
      </c>
      <c r="AA158" s="199"/>
      <c r="AB158" s="199" t="s">
        <v>90</v>
      </c>
      <c r="AC158" s="235"/>
    </row>
    <row r="159" spans="2:29" s="123" customFormat="1" ht="15" customHeight="1" x14ac:dyDescent="0.25">
      <c r="B159" s="197" t="s">
        <v>19</v>
      </c>
      <c r="C159" s="95"/>
      <c r="D159" s="213" t="s">
        <v>159</v>
      </c>
      <c r="E159" s="111"/>
      <c r="F159" s="208">
        <v>3</v>
      </c>
      <c r="G159" s="105"/>
      <c r="H159" s="213" t="s">
        <v>83</v>
      </c>
      <c r="I159" s="111"/>
      <c r="J159" s="208">
        <v>40</v>
      </c>
      <c r="K159" s="181"/>
      <c r="L159" s="213" t="s">
        <v>77</v>
      </c>
      <c r="M159" s="212"/>
      <c r="N159" s="208">
        <v>45</v>
      </c>
      <c r="O159" s="212"/>
      <c r="P159" s="208">
        <v>853</v>
      </c>
      <c r="Q159" s="211"/>
      <c r="R159" s="354">
        <f t="shared" si="88"/>
        <v>2.1324999999999998</v>
      </c>
      <c r="S159" s="211"/>
      <c r="T159" s="201">
        <f t="shared" si="89"/>
        <v>4606200</v>
      </c>
      <c r="U159" s="199"/>
      <c r="V159" s="200">
        <f t="shared" si="90"/>
        <v>11515.5</v>
      </c>
      <c r="W159" s="201"/>
      <c r="X159" s="503">
        <f t="shared" si="91"/>
        <v>2.9013605442176869E-2</v>
      </c>
      <c r="Y159" s="184"/>
      <c r="Z159" s="273">
        <f>V159/$V$315</f>
        <v>3.1284599077629663E-2</v>
      </c>
      <c r="AA159" s="105"/>
      <c r="AB159" s="91" t="s">
        <v>84</v>
      </c>
      <c r="AC159" s="235"/>
    </row>
    <row r="160" spans="2:29" s="123" customFormat="1" ht="15" customHeight="1" thickBot="1" x14ac:dyDescent="0.3">
      <c r="B160" s="210" t="s">
        <v>91</v>
      </c>
      <c r="C160" s="95"/>
      <c r="D160" s="213"/>
      <c r="E160" s="199"/>
      <c r="F160" s="211"/>
      <c r="G160" s="199"/>
      <c r="H160" s="170"/>
      <c r="I160" s="199"/>
      <c r="J160" s="211"/>
      <c r="K160" s="211"/>
      <c r="L160" s="212"/>
      <c r="M160" s="212"/>
      <c r="N160" s="212"/>
      <c r="O160" s="212"/>
      <c r="P160" s="211"/>
      <c r="Q160" s="211"/>
      <c r="R160" s="211"/>
      <c r="S160" s="211"/>
      <c r="T160" s="142">
        <f>SUM(T156:T159)</f>
        <v>6542400</v>
      </c>
      <c r="U160" s="143"/>
      <c r="V160" s="142">
        <f>SUM(V156:V159)</f>
        <v>16356</v>
      </c>
      <c r="W160" s="144"/>
      <c r="X160" s="514">
        <f>SUM(X156:X159)</f>
        <v>4.1209372637944067E-2</v>
      </c>
      <c r="Y160" s="174"/>
      <c r="Z160" s="325">
        <f>V160/$V$315</f>
        <v>4.443497047576838E-2</v>
      </c>
      <c r="AA160" s="199"/>
      <c r="AB160" s="199"/>
      <c r="AC160" s="235"/>
    </row>
    <row r="161" spans="2:29" s="123" customFormat="1" ht="15" customHeight="1" x14ac:dyDescent="0.25">
      <c r="B161" s="197"/>
      <c r="C161" s="95"/>
      <c r="D161" s="213"/>
      <c r="E161" s="199"/>
      <c r="F161" s="211"/>
      <c r="G161" s="199"/>
      <c r="H161" s="170"/>
      <c r="I161" s="199"/>
      <c r="J161" s="211"/>
      <c r="K161" s="211"/>
      <c r="L161" s="212"/>
      <c r="M161" s="212"/>
      <c r="N161" s="212"/>
      <c r="O161" s="212"/>
      <c r="P161" s="211"/>
      <c r="Q161" s="211"/>
      <c r="R161" s="211"/>
      <c r="S161" s="211"/>
      <c r="T161" s="200"/>
      <c r="U161" s="199"/>
      <c r="V161" s="200"/>
      <c r="W161" s="201"/>
      <c r="X161" s="503"/>
      <c r="Y161" s="204"/>
      <c r="Z161" s="129"/>
      <c r="AA161" s="199"/>
      <c r="AB161" s="91"/>
      <c r="AC161" s="235"/>
    </row>
    <row r="162" spans="2:29" s="123" customFormat="1" ht="15" customHeight="1" x14ac:dyDescent="0.25">
      <c r="B162" s="207" t="s">
        <v>92</v>
      </c>
      <c r="C162" s="95"/>
      <c r="D162" s="213"/>
      <c r="E162" s="199"/>
      <c r="F162" s="211"/>
      <c r="G162" s="199"/>
      <c r="H162" s="170"/>
      <c r="I162" s="199"/>
      <c r="J162" s="211"/>
      <c r="K162" s="211"/>
      <c r="L162" s="212"/>
      <c r="M162" s="212"/>
      <c r="N162" s="212"/>
      <c r="O162" s="212"/>
      <c r="P162" s="211"/>
      <c r="Q162" s="211"/>
      <c r="R162" s="211"/>
      <c r="S162" s="211"/>
      <c r="T162" s="200"/>
      <c r="U162" s="199"/>
      <c r="V162" s="200"/>
      <c r="W162" s="201"/>
      <c r="X162" s="503"/>
      <c r="Y162" s="204"/>
      <c r="Z162" s="204"/>
      <c r="AA162" s="199"/>
      <c r="AB162" s="91"/>
      <c r="AC162" s="235"/>
    </row>
    <row r="163" spans="2:29" s="123" customFormat="1" ht="15" customHeight="1" x14ac:dyDescent="0.25">
      <c r="B163" s="197" t="s">
        <v>20</v>
      </c>
      <c r="C163" s="95"/>
      <c r="D163" s="213" t="s">
        <v>93</v>
      </c>
      <c r="E163" s="199"/>
      <c r="F163" s="208">
        <v>100</v>
      </c>
      <c r="G163" s="199"/>
      <c r="H163" s="213"/>
      <c r="I163" s="199"/>
      <c r="J163" s="179"/>
      <c r="K163" s="211"/>
      <c r="L163" s="212"/>
      <c r="M163" s="212"/>
      <c r="N163" s="212"/>
      <c r="O163" s="212"/>
      <c r="P163" s="208">
        <v>3000</v>
      </c>
      <c r="Q163" s="211"/>
      <c r="R163" s="354">
        <f t="shared" ref="R163:R170" si="92">P163/$V$6</f>
        <v>7.5</v>
      </c>
      <c r="S163" s="211"/>
      <c r="T163" s="201">
        <f t="shared" ref="T163:T170" si="93">IF(N163=0,IF(J163=0,F163*P163,F163*J163*P163),F163*J163*N163*P163)</f>
        <v>300000</v>
      </c>
      <c r="U163" s="199"/>
      <c r="V163" s="200">
        <f t="shared" ref="V163:V170" si="94">T163/$V$6</f>
        <v>750</v>
      </c>
      <c r="W163" s="201"/>
      <c r="X163" s="503">
        <f t="shared" ref="X163:X170" si="95">V163/$V$3</f>
        <v>1.889644746787604E-3</v>
      </c>
      <c r="Y163" s="204"/>
      <c r="Z163" s="273">
        <f t="shared" ref="Z163:Z171" si="96">V163/$V$315</f>
        <v>2.0375536718529154E-3</v>
      </c>
      <c r="AA163" s="199"/>
      <c r="AB163" s="199" t="s">
        <v>94</v>
      </c>
      <c r="AC163" s="235"/>
    </row>
    <row r="164" spans="2:29" s="123" customFormat="1" ht="15" customHeight="1" x14ac:dyDescent="0.25">
      <c r="B164" s="197" t="s">
        <v>21</v>
      </c>
      <c r="C164" s="95"/>
      <c r="D164" s="213" t="s">
        <v>93</v>
      </c>
      <c r="E164" s="199"/>
      <c r="F164" s="208">
        <v>22</v>
      </c>
      <c r="G164" s="199"/>
      <c r="H164" s="213"/>
      <c r="I164" s="199"/>
      <c r="J164" s="179"/>
      <c r="K164" s="211"/>
      <c r="L164" s="212"/>
      <c r="M164" s="212"/>
      <c r="N164" s="212"/>
      <c r="O164" s="212"/>
      <c r="P164" s="208">
        <v>50</v>
      </c>
      <c r="Q164" s="211"/>
      <c r="R164" s="354">
        <f t="shared" si="92"/>
        <v>0.125</v>
      </c>
      <c r="S164" s="211"/>
      <c r="T164" s="201">
        <f t="shared" si="93"/>
        <v>1100</v>
      </c>
      <c r="U164" s="199"/>
      <c r="V164" s="200">
        <f t="shared" si="94"/>
        <v>2.75</v>
      </c>
      <c r="W164" s="201"/>
      <c r="X164" s="503">
        <f t="shared" si="95"/>
        <v>6.9286974048878808E-6</v>
      </c>
      <c r="Y164" s="204"/>
      <c r="Z164" s="273">
        <f t="shared" si="96"/>
        <v>7.4710301301273564E-6</v>
      </c>
      <c r="AA164" s="199"/>
      <c r="AB164" s="199" t="s">
        <v>94</v>
      </c>
      <c r="AC164" s="235"/>
    </row>
    <row r="165" spans="2:29" s="123" customFormat="1" ht="15" customHeight="1" x14ac:dyDescent="0.25">
      <c r="B165" s="197" t="s">
        <v>26</v>
      </c>
      <c r="C165" s="95"/>
      <c r="D165" s="213" t="s">
        <v>93</v>
      </c>
      <c r="E165" s="199"/>
      <c r="F165" s="208">
        <v>500</v>
      </c>
      <c r="G165" s="199"/>
      <c r="H165" s="213"/>
      <c r="I165" s="199"/>
      <c r="J165" s="179"/>
      <c r="K165" s="211"/>
      <c r="L165" s="212"/>
      <c r="M165" s="212"/>
      <c r="N165" s="212"/>
      <c r="O165" s="212"/>
      <c r="P165" s="208">
        <v>150</v>
      </c>
      <c r="Q165" s="211"/>
      <c r="R165" s="354">
        <f t="shared" si="92"/>
        <v>0.375</v>
      </c>
      <c r="S165" s="211"/>
      <c r="T165" s="201">
        <f t="shared" si="93"/>
        <v>75000</v>
      </c>
      <c r="U165" s="199"/>
      <c r="V165" s="200">
        <f t="shared" si="94"/>
        <v>187.5</v>
      </c>
      <c r="W165" s="201"/>
      <c r="X165" s="503">
        <f t="shared" si="95"/>
        <v>4.72411186696901E-4</v>
      </c>
      <c r="Y165" s="204"/>
      <c r="Z165" s="273">
        <f t="shared" si="96"/>
        <v>5.0938841796322886E-4</v>
      </c>
      <c r="AA165" s="199"/>
      <c r="AB165" s="199" t="s">
        <v>94</v>
      </c>
      <c r="AC165" s="235"/>
    </row>
    <row r="166" spans="2:29" s="123" customFormat="1" ht="15" customHeight="1" x14ac:dyDescent="0.25">
      <c r="B166" s="197" t="s">
        <v>22</v>
      </c>
      <c r="C166" s="95"/>
      <c r="D166" s="213" t="s">
        <v>93</v>
      </c>
      <c r="E166" s="199"/>
      <c r="F166" s="208">
        <v>10</v>
      </c>
      <c r="G166" s="199"/>
      <c r="H166" s="213"/>
      <c r="I166" s="199"/>
      <c r="J166" s="179"/>
      <c r="K166" s="211"/>
      <c r="L166" s="212"/>
      <c r="M166" s="212"/>
      <c r="N166" s="212"/>
      <c r="O166" s="212"/>
      <c r="P166" s="208">
        <v>650</v>
      </c>
      <c r="Q166" s="211"/>
      <c r="R166" s="354">
        <f t="shared" si="92"/>
        <v>1.625</v>
      </c>
      <c r="S166" s="211"/>
      <c r="T166" s="201">
        <f t="shared" si="93"/>
        <v>6500</v>
      </c>
      <c r="U166" s="199"/>
      <c r="V166" s="200">
        <f t="shared" si="94"/>
        <v>16.25</v>
      </c>
      <c r="W166" s="201"/>
      <c r="X166" s="503">
        <f t="shared" si="95"/>
        <v>4.094230284706475E-5</v>
      </c>
      <c r="Y166" s="204"/>
      <c r="Z166" s="273">
        <f t="shared" si="96"/>
        <v>4.4146996223479829E-5</v>
      </c>
      <c r="AA166" s="199"/>
      <c r="AB166" s="199" t="s">
        <v>94</v>
      </c>
      <c r="AC166" s="235"/>
    </row>
    <row r="167" spans="2:29" s="123" customFormat="1" ht="15" customHeight="1" x14ac:dyDescent="0.25">
      <c r="B167" s="197" t="s">
        <v>23</v>
      </c>
      <c r="C167" s="95"/>
      <c r="D167" s="213" t="s">
        <v>93</v>
      </c>
      <c r="E167" s="199"/>
      <c r="F167" s="208">
        <v>20</v>
      </c>
      <c r="G167" s="199"/>
      <c r="H167" s="213"/>
      <c r="I167" s="199"/>
      <c r="J167" s="179"/>
      <c r="K167" s="211"/>
      <c r="L167" s="212"/>
      <c r="M167" s="212"/>
      <c r="N167" s="212"/>
      <c r="O167" s="212"/>
      <c r="P167" s="208">
        <v>1000</v>
      </c>
      <c r="Q167" s="211"/>
      <c r="R167" s="354">
        <f t="shared" si="92"/>
        <v>2.5</v>
      </c>
      <c r="S167" s="211"/>
      <c r="T167" s="201">
        <f t="shared" si="93"/>
        <v>20000</v>
      </c>
      <c r="U167" s="199"/>
      <c r="V167" s="200">
        <f t="shared" si="94"/>
        <v>50</v>
      </c>
      <c r="W167" s="201"/>
      <c r="X167" s="503">
        <f t="shared" si="95"/>
        <v>1.2597631645250694E-4</v>
      </c>
      <c r="Y167" s="204"/>
      <c r="Z167" s="273">
        <f t="shared" si="96"/>
        <v>1.3583691145686101E-4</v>
      </c>
      <c r="AA167" s="199"/>
      <c r="AB167" s="199" t="s">
        <v>94</v>
      </c>
      <c r="AC167" s="235"/>
    </row>
    <row r="168" spans="2:29" s="198" customFormat="1" ht="15" customHeight="1" x14ac:dyDescent="0.25">
      <c r="B168" s="197" t="s">
        <v>25</v>
      </c>
      <c r="C168" s="199"/>
      <c r="D168" s="213" t="s">
        <v>93</v>
      </c>
      <c r="E168" s="199"/>
      <c r="F168" s="208">
        <v>10</v>
      </c>
      <c r="G168" s="199"/>
      <c r="H168" s="170"/>
      <c r="I168" s="199"/>
      <c r="J168" s="211"/>
      <c r="K168" s="211"/>
      <c r="L168" s="212"/>
      <c r="M168" s="212"/>
      <c r="N168" s="212"/>
      <c r="O168" s="212"/>
      <c r="P168" s="208">
        <v>400</v>
      </c>
      <c r="Q168" s="211"/>
      <c r="R168" s="354">
        <f t="shared" si="92"/>
        <v>1</v>
      </c>
      <c r="S168" s="211"/>
      <c r="T168" s="200">
        <f t="shared" si="93"/>
        <v>4000</v>
      </c>
      <c r="U168" s="199"/>
      <c r="V168" s="200">
        <f t="shared" si="94"/>
        <v>10</v>
      </c>
      <c r="W168" s="201"/>
      <c r="X168" s="503">
        <f t="shared" si="95"/>
        <v>2.5195263290501386E-5</v>
      </c>
      <c r="Y168" s="204"/>
      <c r="Z168" s="273">
        <f t="shared" si="96"/>
        <v>2.7167382291372203E-5</v>
      </c>
      <c r="AA168" s="199"/>
      <c r="AB168" s="199" t="s">
        <v>94</v>
      </c>
    </row>
    <row r="169" spans="2:29" s="123" customFormat="1" ht="15" customHeight="1" x14ac:dyDescent="0.25">
      <c r="B169" s="197" t="s">
        <v>24</v>
      </c>
      <c r="C169" s="95"/>
      <c r="D169" s="213" t="s">
        <v>93</v>
      </c>
      <c r="E169" s="199"/>
      <c r="F169" s="208">
        <v>20</v>
      </c>
      <c r="G169" s="199"/>
      <c r="H169" s="213"/>
      <c r="I169" s="199"/>
      <c r="J169" s="179"/>
      <c r="K169" s="211"/>
      <c r="L169" s="212"/>
      <c r="M169" s="212"/>
      <c r="N169" s="212"/>
      <c r="O169" s="212"/>
      <c r="P169" s="208">
        <v>80000</v>
      </c>
      <c r="Q169" s="211"/>
      <c r="R169" s="354">
        <f t="shared" si="92"/>
        <v>200</v>
      </c>
      <c r="S169" s="211"/>
      <c r="T169" s="201">
        <f t="shared" si="93"/>
        <v>1600000</v>
      </c>
      <c r="U169" s="199"/>
      <c r="V169" s="200">
        <f t="shared" si="94"/>
        <v>4000</v>
      </c>
      <c r="W169" s="201"/>
      <c r="X169" s="503">
        <f t="shared" si="95"/>
        <v>1.0078105316200554E-2</v>
      </c>
      <c r="Y169" s="204"/>
      <c r="Z169" s="273">
        <f t="shared" si="96"/>
        <v>1.0866952916548881E-2</v>
      </c>
      <c r="AA169" s="199"/>
      <c r="AB169" s="199" t="s">
        <v>94</v>
      </c>
      <c r="AC169" s="235"/>
    </row>
    <row r="170" spans="2:29" s="123" customFormat="1" ht="15" customHeight="1" x14ac:dyDescent="0.25">
      <c r="B170" s="197" t="s">
        <v>95</v>
      </c>
      <c r="C170" s="95"/>
      <c r="D170" s="213" t="s">
        <v>93</v>
      </c>
      <c r="E170" s="199"/>
      <c r="F170" s="208">
        <v>50</v>
      </c>
      <c r="G170" s="199"/>
      <c r="H170" s="213"/>
      <c r="I170" s="199"/>
      <c r="J170" s="179"/>
      <c r="K170" s="211"/>
      <c r="L170" s="212"/>
      <c r="M170" s="212"/>
      <c r="N170" s="212"/>
      <c r="O170" s="212"/>
      <c r="P170" s="208">
        <v>700</v>
      </c>
      <c r="Q170" s="211"/>
      <c r="R170" s="354">
        <f t="shared" si="92"/>
        <v>1.75</v>
      </c>
      <c r="S170" s="211"/>
      <c r="T170" s="201">
        <f t="shared" si="93"/>
        <v>35000</v>
      </c>
      <c r="U170" s="199"/>
      <c r="V170" s="200">
        <f t="shared" si="94"/>
        <v>87.5</v>
      </c>
      <c r="W170" s="201"/>
      <c r="X170" s="503">
        <f t="shared" si="95"/>
        <v>2.2045855379188711E-4</v>
      </c>
      <c r="Y170" s="204"/>
      <c r="Z170" s="273">
        <f t="shared" si="96"/>
        <v>2.377145950495068E-4</v>
      </c>
      <c r="AA170" s="199"/>
      <c r="AB170" s="199" t="s">
        <v>94</v>
      </c>
      <c r="AC170" s="235"/>
    </row>
    <row r="171" spans="2:29" s="123" customFormat="1" ht="15" customHeight="1" thickBot="1" x14ac:dyDescent="0.3">
      <c r="B171" s="210" t="s">
        <v>96</v>
      </c>
      <c r="C171" s="95"/>
      <c r="D171" s="213"/>
      <c r="E171" s="199"/>
      <c r="F171" s="211"/>
      <c r="G171" s="199"/>
      <c r="H171" s="170"/>
      <c r="I171" s="199"/>
      <c r="J171" s="211"/>
      <c r="K171" s="211"/>
      <c r="L171" s="212"/>
      <c r="M171" s="212"/>
      <c r="N171" s="212"/>
      <c r="O171" s="212"/>
      <c r="P171" s="211"/>
      <c r="Q171" s="172"/>
      <c r="R171" s="172"/>
      <c r="S171" s="172"/>
      <c r="T171" s="142">
        <f>SUM(T163:T170)</f>
        <v>2041600</v>
      </c>
      <c r="U171" s="143"/>
      <c r="V171" s="142">
        <f>SUM(V163:V170)</f>
        <v>5104</v>
      </c>
      <c r="W171" s="144"/>
      <c r="X171" s="514">
        <f>SUM(X163:X170)</f>
        <v>1.2859662383471908E-2</v>
      </c>
      <c r="Y171" s="174"/>
      <c r="Z171" s="325">
        <f t="shared" si="96"/>
        <v>1.3866231921516373E-2</v>
      </c>
      <c r="AA171" s="199"/>
      <c r="AB171" s="91"/>
      <c r="AC171" s="235"/>
    </row>
    <row r="172" spans="2:29" s="123" customFormat="1" ht="15" customHeight="1" x14ac:dyDescent="0.25">
      <c r="B172" s="19"/>
      <c r="C172" s="95"/>
      <c r="D172" s="213"/>
      <c r="E172" s="199"/>
      <c r="F172" s="211"/>
      <c r="G172" s="199"/>
      <c r="H172" s="170"/>
      <c r="I172" s="199"/>
      <c r="J172" s="211"/>
      <c r="K172" s="211"/>
      <c r="L172" s="212"/>
      <c r="M172" s="212"/>
      <c r="N172" s="212"/>
      <c r="O172" s="212"/>
      <c r="P172" s="211"/>
      <c r="Q172" s="211"/>
      <c r="R172" s="211"/>
      <c r="S172" s="211"/>
      <c r="T172" s="200"/>
      <c r="U172" s="199"/>
      <c r="V172" s="200"/>
      <c r="W172" s="201"/>
      <c r="X172" s="503"/>
      <c r="Y172" s="204"/>
      <c r="Z172" s="273"/>
      <c r="AA172" s="199"/>
      <c r="AB172" s="199"/>
      <c r="AC172" s="235"/>
    </row>
    <row r="173" spans="2:29" s="123" customFormat="1" ht="15" customHeight="1" x14ac:dyDescent="0.25">
      <c r="B173" s="207" t="s">
        <v>97</v>
      </c>
      <c r="C173" s="95"/>
      <c r="D173" s="213"/>
      <c r="E173" s="199"/>
      <c r="F173" s="211"/>
      <c r="G173" s="199"/>
      <c r="H173" s="170"/>
      <c r="I173" s="199"/>
      <c r="J173" s="211"/>
      <c r="K173" s="211"/>
      <c r="L173" s="212"/>
      <c r="M173" s="212"/>
      <c r="N173" s="212"/>
      <c r="O173" s="212"/>
      <c r="P173" s="211"/>
      <c r="Q173" s="211"/>
      <c r="R173" s="211"/>
      <c r="S173" s="211"/>
      <c r="T173" s="109"/>
      <c r="U173" s="199"/>
      <c r="V173" s="109"/>
      <c r="W173" s="201"/>
      <c r="X173" s="503"/>
      <c r="Y173" s="204"/>
      <c r="Z173" s="204"/>
      <c r="AA173" s="199"/>
      <c r="AB173" s="91"/>
      <c r="AC173" s="235"/>
    </row>
    <row r="174" spans="2:29" s="123" customFormat="1" ht="15" customHeight="1" x14ac:dyDescent="0.25">
      <c r="B174" s="205" t="s">
        <v>126</v>
      </c>
      <c r="C174" s="95"/>
      <c r="D174" s="213" t="s">
        <v>98</v>
      </c>
      <c r="E174" s="199"/>
      <c r="F174" s="208">
        <v>12000</v>
      </c>
      <c r="G174" s="199"/>
      <c r="H174" s="213"/>
      <c r="I174" s="199"/>
      <c r="J174" s="211"/>
      <c r="K174" s="211"/>
      <c r="L174" s="212"/>
      <c r="M174" s="212"/>
      <c r="N174" s="212"/>
      <c r="O174" s="212"/>
      <c r="P174" s="208">
        <v>30</v>
      </c>
      <c r="Q174" s="211"/>
      <c r="R174" s="354">
        <f t="shared" ref="R174:R179" si="97">P174/$V$6</f>
        <v>7.4999999999999997E-2</v>
      </c>
      <c r="S174" s="211"/>
      <c r="T174" s="201">
        <f t="shared" ref="T174:T176" si="98">IF(N174=0,IF(J174=0,F174*P174,F174*J174*P174),F174*J174*N174*P174)</f>
        <v>360000</v>
      </c>
      <c r="U174" s="199"/>
      <c r="V174" s="200">
        <f t="shared" ref="V174:V176" si="99">T174/$V$6</f>
        <v>900</v>
      </c>
      <c r="W174" s="201"/>
      <c r="X174" s="503">
        <f t="shared" ref="X174:X176" si="100">V174/$V$3</f>
        <v>2.2675736961451248E-3</v>
      </c>
      <c r="Y174" s="204"/>
      <c r="Z174" s="273">
        <f t="shared" ref="Z174:Z180" si="101">V174/$V$315</f>
        <v>2.4450644062234982E-3</v>
      </c>
      <c r="AA174" s="199"/>
      <c r="AB174" s="199" t="s">
        <v>99</v>
      </c>
      <c r="AC174" s="235"/>
    </row>
    <row r="175" spans="2:29" s="123" customFormat="1" ht="15" customHeight="1" x14ac:dyDescent="0.25">
      <c r="B175" s="205" t="s">
        <v>178</v>
      </c>
      <c r="C175" s="95"/>
      <c r="D175" s="213" t="s">
        <v>98</v>
      </c>
      <c r="E175" s="199"/>
      <c r="F175" s="208">
        <v>25000</v>
      </c>
      <c r="G175" s="199"/>
      <c r="H175" s="213"/>
      <c r="I175" s="199"/>
      <c r="J175" s="211"/>
      <c r="K175" s="211"/>
      <c r="L175" s="212"/>
      <c r="M175" s="212"/>
      <c r="N175" s="212"/>
      <c r="O175" s="212"/>
      <c r="P175" s="208">
        <v>30</v>
      </c>
      <c r="Q175" s="211"/>
      <c r="R175" s="354">
        <f t="shared" si="97"/>
        <v>7.4999999999999997E-2</v>
      </c>
      <c r="S175" s="211"/>
      <c r="T175" s="201">
        <f t="shared" si="98"/>
        <v>750000</v>
      </c>
      <c r="U175" s="199"/>
      <c r="V175" s="200">
        <f t="shared" si="99"/>
        <v>1875</v>
      </c>
      <c r="W175" s="201"/>
      <c r="X175" s="503">
        <f t="shared" si="100"/>
        <v>4.7241118669690101E-3</v>
      </c>
      <c r="Y175" s="204"/>
      <c r="Z175" s="273">
        <f t="shared" si="101"/>
        <v>5.0938841796322881E-3</v>
      </c>
      <c r="AA175" s="199"/>
      <c r="AB175" s="199" t="s">
        <v>99</v>
      </c>
      <c r="AC175" s="235"/>
    </row>
    <row r="176" spans="2:29" s="123" customFormat="1" ht="15" customHeight="1" x14ac:dyDescent="0.25">
      <c r="B176" s="205" t="s">
        <v>179</v>
      </c>
      <c r="C176" s="95"/>
      <c r="D176" s="213" t="s">
        <v>180</v>
      </c>
      <c r="E176" s="199"/>
      <c r="F176" s="208">
        <v>6708</v>
      </c>
      <c r="G176" s="199"/>
      <c r="H176" s="213"/>
      <c r="I176" s="199"/>
      <c r="J176" s="211"/>
      <c r="K176" s="211"/>
      <c r="L176" s="212"/>
      <c r="M176" s="212"/>
      <c r="N176" s="212"/>
      <c r="O176" s="212"/>
      <c r="P176" s="208">
        <v>500</v>
      </c>
      <c r="Q176" s="211"/>
      <c r="R176" s="354">
        <f t="shared" si="97"/>
        <v>1.25</v>
      </c>
      <c r="S176" s="211"/>
      <c r="T176" s="201">
        <f t="shared" si="98"/>
        <v>3354000</v>
      </c>
      <c r="U176" s="199"/>
      <c r="V176" s="200">
        <f t="shared" si="99"/>
        <v>8385</v>
      </c>
      <c r="W176" s="201"/>
      <c r="X176" s="503">
        <f t="shared" si="100"/>
        <v>2.1126228269085411E-2</v>
      </c>
      <c r="Y176" s="204"/>
      <c r="Z176" s="273">
        <f t="shared" si="101"/>
        <v>2.2779850051315595E-2</v>
      </c>
      <c r="AA176" s="199"/>
      <c r="AB176" s="199" t="s">
        <v>99</v>
      </c>
      <c r="AC176" s="235"/>
    </row>
    <row r="177" spans="2:29" s="123" customFormat="1" ht="15" customHeight="1" x14ac:dyDescent="0.25">
      <c r="B177" s="19" t="s">
        <v>0</v>
      </c>
      <c r="C177" s="95"/>
      <c r="D177" s="213" t="s">
        <v>93</v>
      </c>
      <c r="E177" s="199"/>
      <c r="F177" s="208">
        <v>3000</v>
      </c>
      <c r="G177" s="199"/>
      <c r="H177" s="213"/>
      <c r="I177" s="199"/>
      <c r="J177" s="211"/>
      <c r="K177" s="211"/>
      <c r="L177" s="212"/>
      <c r="M177" s="212"/>
      <c r="N177" s="212"/>
      <c r="O177" s="212"/>
      <c r="P177" s="208">
        <v>400</v>
      </c>
      <c r="Q177" s="211"/>
      <c r="R177" s="354">
        <f t="shared" si="97"/>
        <v>1</v>
      </c>
      <c r="S177" s="211"/>
      <c r="T177" s="201">
        <f>IF(N177=0,IF(J177=0,F177*P177,F177*J177*P177),F177*J177*N177*P177)</f>
        <v>1200000</v>
      </c>
      <c r="U177" s="199"/>
      <c r="V177" s="200">
        <f>T177/$V$6</f>
        <v>3000</v>
      </c>
      <c r="W177" s="201"/>
      <c r="X177" s="503">
        <f>V177/$V$3</f>
        <v>7.5585789871504159E-3</v>
      </c>
      <c r="Y177" s="204"/>
      <c r="Z177" s="273">
        <f t="shared" si="101"/>
        <v>8.1502146874116617E-3</v>
      </c>
      <c r="AA177" s="199"/>
      <c r="AB177" s="199" t="s">
        <v>94</v>
      </c>
      <c r="AC177" s="235"/>
    </row>
    <row r="178" spans="2:29" s="123" customFormat="1" ht="15" customHeight="1" x14ac:dyDescent="0.25">
      <c r="B178" s="197" t="s">
        <v>194</v>
      </c>
      <c r="C178" s="95"/>
      <c r="D178" s="487" t="s">
        <v>195</v>
      </c>
      <c r="E178" s="111"/>
      <c r="F178" s="208">
        <v>22</v>
      </c>
      <c r="G178" s="105"/>
      <c r="H178" s="213" t="s">
        <v>83</v>
      </c>
      <c r="I178" s="111"/>
      <c r="J178" s="208">
        <v>8</v>
      </c>
      <c r="K178" s="181"/>
      <c r="L178" s="213" t="s">
        <v>77</v>
      </c>
      <c r="M178" s="212"/>
      <c r="N178" s="208">
        <v>4</v>
      </c>
      <c r="O178" s="212"/>
      <c r="P178" s="208">
        <v>853</v>
      </c>
      <c r="Q178" s="211"/>
      <c r="R178" s="354">
        <f t="shared" si="97"/>
        <v>2.1324999999999998</v>
      </c>
      <c r="S178" s="211"/>
      <c r="T178" s="201">
        <f t="shared" ref="T178:T179" si="102">IF(N178=0,IF(J178=0,F178*P178,F178*J178*P178),F178*J178*N178*P178)</f>
        <v>600512</v>
      </c>
      <c r="U178" s="199"/>
      <c r="V178" s="200">
        <f t="shared" ref="V178:V179" si="103">T178/$V$6</f>
        <v>1501.28</v>
      </c>
      <c r="W178" s="201"/>
      <c r="X178" s="503">
        <f t="shared" ref="X178:X179" si="104">V178/$V$3</f>
        <v>3.7825144872763918E-3</v>
      </c>
      <c r="Y178" s="184"/>
      <c r="Z178" s="273">
        <f t="shared" si="101"/>
        <v>4.078584768639126E-3</v>
      </c>
      <c r="AA178" s="105"/>
      <c r="AB178" s="91" t="s">
        <v>84</v>
      </c>
      <c r="AC178" s="235"/>
    </row>
    <row r="179" spans="2:29" s="198" customFormat="1" ht="15" customHeight="1" x14ac:dyDescent="0.25">
      <c r="B179" s="205" t="s">
        <v>203</v>
      </c>
      <c r="C179" s="199"/>
      <c r="D179" s="213" t="s">
        <v>76</v>
      </c>
      <c r="E179" s="199"/>
      <c r="F179" s="208">
        <v>5</v>
      </c>
      <c r="G179" s="199"/>
      <c r="H179" s="213" t="s">
        <v>205</v>
      </c>
      <c r="I179" s="199"/>
      <c r="J179" s="208">
        <v>3</v>
      </c>
      <c r="K179" s="211"/>
      <c r="L179" s="213"/>
      <c r="M179" s="212"/>
      <c r="N179" s="212"/>
      <c r="O179" s="212"/>
      <c r="P179" s="208">
        <v>20000</v>
      </c>
      <c r="Q179" s="211"/>
      <c r="R179" s="354">
        <f t="shared" si="97"/>
        <v>50</v>
      </c>
      <c r="S179" s="211"/>
      <c r="T179" s="200">
        <f t="shared" si="102"/>
        <v>300000</v>
      </c>
      <c r="U179" s="199"/>
      <c r="V179" s="200">
        <f t="shared" si="103"/>
        <v>750</v>
      </c>
      <c r="W179" s="201"/>
      <c r="X179" s="503">
        <f t="shared" si="104"/>
        <v>1.889644746787604E-3</v>
      </c>
      <c r="Y179" s="204"/>
      <c r="Z179" s="273">
        <f t="shared" si="101"/>
        <v>2.0375536718529154E-3</v>
      </c>
      <c r="AA179" s="199"/>
      <c r="AB179" s="199" t="s">
        <v>99</v>
      </c>
    </row>
    <row r="180" spans="2:29" s="123" customFormat="1" ht="15" customHeight="1" thickBot="1" x14ac:dyDescent="0.3">
      <c r="B180" s="209" t="s">
        <v>100</v>
      </c>
      <c r="C180" s="95"/>
      <c r="D180" s="116"/>
      <c r="E180" s="198"/>
      <c r="F180" s="159"/>
      <c r="G180" s="198"/>
      <c r="H180" s="116"/>
      <c r="I180" s="198"/>
      <c r="J180" s="159"/>
      <c r="K180" s="173"/>
      <c r="L180" s="159"/>
      <c r="M180" s="159"/>
      <c r="N180" s="159"/>
      <c r="O180" s="159"/>
      <c r="P180" s="159"/>
      <c r="Q180" s="159"/>
      <c r="R180" s="159"/>
      <c r="S180" s="173"/>
      <c r="T180" s="142">
        <f>SUM(T174:T179)</f>
        <v>6564512</v>
      </c>
      <c r="U180" s="143"/>
      <c r="V180" s="142">
        <f>SUM(V174:V179)</f>
        <v>16411.28</v>
      </c>
      <c r="W180" s="144"/>
      <c r="X180" s="514">
        <f>SUM(X174:X179)</f>
        <v>4.134865205341396E-2</v>
      </c>
      <c r="Y180" s="175"/>
      <c r="Z180" s="326">
        <f t="shared" si="101"/>
        <v>4.4585151765075083E-2</v>
      </c>
      <c r="AA180" s="198"/>
      <c r="AB180" s="198"/>
      <c r="AC180" s="235"/>
    </row>
    <row r="181" spans="2:29" s="123" customFormat="1" ht="15" customHeight="1" x14ac:dyDescent="0.25">
      <c r="B181" s="329"/>
      <c r="C181" s="95"/>
      <c r="D181" s="116"/>
      <c r="E181" s="198"/>
      <c r="F181" s="159"/>
      <c r="G181" s="198"/>
      <c r="H181" s="116"/>
      <c r="I181" s="198"/>
      <c r="J181" s="159"/>
      <c r="K181" s="173"/>
      <c r="L181" s="159"/>
      <c r="M181" s="159"/>
      <c r="N181" s="159"/>
      <c r="O181" s="159"/>
      <c r="P181" s="159"/>
      <c r="Q181" s="159"/>
      <c r="R181" s="159"/>
      <c r="S181" s="173"/>
      <c r="T181" s="330"/>
      <c r="U181" s="143"/>
      <c r="V181" s="330"/>
      <c r="W181" s="144"/>
      <c r="X181" s="517"/>
      <c r="Y181" s="175"/>
      <c r="Z181" s="331"/>
      <c r="AA181" s="198"/>
      <c r="AB181" s="198"/>
      <c r="AC181" s="235"/>
    </row>
    <row r="182" spans="2:29" s="198" customFormat="1" ht="15.75" thickBot="1" x14ac:dyDescent="0.3">
      <c r="B182" s="216" t="s">
        <v>151</v>
      </c>
      <c r="C182" s="199"/>
      <c r="D182" s="170"/>
      <c r="E182" s="199"/>
      <c r="F182" s="211"/>
      <c r="G182" s="199"/>
      <c r="H182" s="170"/>
      <c r="I182" s="199"/>
      <c r="J182" s="211"/>
      <c r="K182" s="211"/>
      <c r="L182" s="212"/>
      <c r="M182" s="212"/>
      <c r="N182" s="212"/>
      <c r="O182" s="212"/>
      <c r="P182" s="211"/>
      <c r="Q182" s="211"/>
      <c r="R182" s="211"/>
      <c r="S182" s="211"/>
      <c r="T182" s="145">
        <f>T180+T171+T160</f>
        <v>15148512</v>
      </c>
      <c r="U182" s="95"/>
      <c r="V182" s="145">
        <f>V180+V171+V160</f>
        <v>37871.279999999999</v>
      </c>
      <c r="W182" s="146"/>
      <c r="X182" s="504">
        <f>X180+X171+X160</f>
        <v>9.5417687074829935E-2</v>
      </c>
      <c r="Y182" s="174"/>
      <c r="Z182" s="325">
        <f>V182/$V$315</f>
        <v>0.10288635416235983</v>
      </c>
      <c r="AA182" s="199"/>
      <c r="AB182" s="199"/>
    </row>
    <row r="183" spans="2:29" s="123" customFormat="1" ht="15" customHeight="1" x14ac:dyDescent="0.25">
      <c r="B183" s="329"/>
      <c r="C183" s="95"/>
      <c r="D183" s="116"/>
      <c r="E183" s="198"/>
      <c r="F183" s="159"/>
      <c r="G183" s="198"/>
      <c r="H183" s="116"/>
      <c r="I183" s="198"/>
      <c r="J183" s="159"/>
      <c r="K183" s="173"/>
      <c r="L183" s="159"/>
      <c r="M183" s="159"/>
      <c r="N183" s="159"/>
      <c r="O183" s="159"/>
      <c r="P183" s="159"/>
      <c r="Q183" s="159"/>
      <c r="R183" s="159"/>
      <c r="S183" s="173"/>
      <c r="T183" s="330"/>
      <c r="U183" s="143"/>
      <c r="V183" s="330"/>
      <c r="W183" s="144"/>
      <c r="X183" s="517"/>
      <c r="Y183" s="175"/>
      <c r="Z183" s="331"/>
      <c r="AA183" s="198"/>
      <c r="AB183" s="198"/>
      <c r="AC183" s="235"/>
    </row>
    <row r="184" spans="2:29" s="123" customFormat="1" ht="15" customHeight="1" x14ac:dyDescent="0.25">
      <c r="B184" s="240" t="s">
        <v>238</v>
      </c>
      <c r="C184" s="249"/>
      <c r="D184" s="280"/>
      <c r="E184" s="281"/>
      <c r="F184" s="282"/>
      <c r="G184" s="281"/>
      <c r="H184" s="280"/>
      <c r="I184" s="281"/>
      <c r="J184" s="282"/>
      <c r="K184" s="282"/>
      <c r="L184" s="283"/>
      <c r="M184" s="283"/>
      <c r="N184" s="283"/>
      <c r="O184" s="283"/>
      <c r="P184" s="282"/>
      <c r="Q184" s="282"/>
      <c r="R184" s="282"/>
      <c r="S184" s="282"/>
      <c r="T184" s="284"/>
      <c r="U184" s="281"/>
      <c r="V184" s="284"/>
      <c r="W184" s="284"/>
      <c r="X184" s="513"/>
      <c r="Y184" s="285"/>
      <c r="Z184" s="285"/>
      <c r="AA184" s="281"/>
      <c r="AB184" s="281"/>
      <c r="AC184" s="235"/>
    </row>
    <row r="185" spans="2:29" s="123" customFormat="1" ht="15" customHeight="1" x14ac:dyDescent="0.25">
      <c r="B185" s="214"/>
      <c r="C185" s="95"/>
      <c r="D185" s="170"/>
      <c r="E185" s="199"/>
      <c r="F185" s="211"/>
      <c r="G185" s="199"/>
      <c r="H185" s="170"/>
      <c r="I185" s="199"/>
      <c r="J185" s="211"/>
      <c r="K185" s="211"/>
      <c r="L185" s="212"/>
      <c r="M185" s="212"/>
      <c r="N185" s="212"/>
      <c r="O185" s="212"/>
      <c r="P185" s="211"/>
      <c r="Q185" s="211"/>
      <c r="R185" s="211"/>
      <c r="S185" s="211"/>
      <c r="T185" s="109"/>
      <c r="U185" s="199"/>
      <c r="V185" s="109"/>
      <c r="W185" s="121"/>
      <c r="X185" s="512"/>
      <c r="Y185" s="129"/>
      <c r="Z185" s="129"/>
      <c r="AA185" s="199"/>
      <c r="AB185" s="199"/>
      <c r="AC185" s="235"/>
    </row>
    <row r="186" spans="2:29" s="123" customFormat="1" ht="15" customHeight="1" x14ac:dyDescent="0.25">
      <c r="B186" s="197" t="s">
        <v>177</v>
      </c>
      <c r="C186" s="95"/>
      <c r="D186" s="213" t="s">
        <v>76</v>
      </c>
      <c r="E186" s="199"/>
      <c r="F186" s="208">
        <v>1</v>
      </c>
      <c r="G186" s="199"/>
      <c r="H186" s="213" t="s">
        <v>77</v>
      </c>
      <c r="I186" s="199"/>
      <c r="J186" s="208">
        <v>45</v>
      </c>
      <c r="K186" s="211"/>
      <c r="L186" s="212"/>
      <c r="M186" s="212"/>
      <c r="N186" s="212"/>
      <c r="O186" s="212"/>
      <c r="P186" s="208">
        <v>10000</v>
      </c>
      <c r="Q186" s="211"/>
      <c r="R186" s="354">
        <f t="shared" ref="R186:R187" si="105">P186/$V$6</f>
        <v>25</v>
      </c>
      <c r="S186" s="211"/>
      <c r="T186" s="200">
        <f t="shared" ref="T186:T187" si="106">IF(N186=0,IF(J186=0,F186*P186,F186*J186*P186),F186*J186*N186*P186)</f>
        <v>450000</v>
      </c>
      <c r="U186" s="199"/>
      <c r="V186" s="200">
        <f t="shared" ref="V186:V187" si="107">T186/$V$6</f>
        <v>1125</v>
      </c>
      <c r="W186" s="201"/>
      <c r="X186" s="503">
        <f t="shared" ref="X186:X187" si="108">V186/$V$3</f>
        <v>2.8344671201814059E-3</v>
      </c>
      <c r="Y186" s="204"/>
      <c r="Z186" s="273">
        <f>V186/$V$315</f>
        <v>3.0563305077793731E-3</v>
      </c>
      <c r="AA186" s="199"/>
      <c r="AB186" s="199" t="s">
        <v>103</v>
      </c>
      <c r="AC186" s="235"/>
    </row>
    <row r="187" spans="2:29" s="123" customFormat="1" ht="15" customHeight="1" x14ac:dyDescent="0.25">
      <c r="B187" s="197" t="s">
        <v>127</v>
      </c>
      <c r="C187" s="95"/>
      <c r="D187" s="213" t="s">
        <v>76</v>
      </c>
      <c r="E187" s="199"/>
      <c r="F187" s="208">
        <v>10</v>
      </c>
      <c r="G187" s="199"/>
      <c r="H187" s="213" t="s">
        <v>77</v>
      </c>
      <c r="I187" s="199"/>
      <c r="J187" s="208">
        <v>30</v>
      </c>
      <c r="K187" s="211"/>
      <c r="L187" s="212"/>
      <c r="M187" s="212"/>
      <c r="N187" s="212"/>
      <c r="O187" s="212"/>
      <c r="P187" s="208">
        <v>3500</v>
      </c>
      <c r="Q187" s="211"/>
      <c r="R187" s="354">
        <f t="shared" si="105"/>
        <v>8.75</v>
      </c>
      <c r="S187" s="211"/>
      <c r="T187" s="200">
        <f t="shared" si="106"/>
        <v>1050000</v>
      </c>
      <c r="U187" s="199"/>
      <c r="V187" s="200">
        <f t="shared" si="107"/>
        <v>2625</v>
      </c>
      <c r="W187" s="201"/>
      <c r="X187" s="503">
        <f t="shared" si="108"/>
        <v>6.6137566137566134E-3</v>
      </c>
      <c r="Y187" s="204"/>
      <c r="Z187" s="273">
        <f>V187/$V$315</f>
        <v>7.1314378514852035E-3</v>
      </c>
      <c r="AA187" s="199"/>
      <c r="AB187" s="199" t="s">
        <v>103</v>
      </c>
      <c r="AC187" s="235"/>
    </row>
    <row r="188" spans="2:29" s="123" customFormat="1" ht="15" customHeight="1" thickBot="1" x14ac:dyDescent="0.3">
      <c r="B188" s="195" t="s">
        <v>104</v>
      </c>
      <c r="C188" s="95"/>
      <c r="D188" s="170"/>
      <c r="E188" s="199"/>
      <c r="F188" s="211"/>
      <c r="G188" s="199"/>
      <c r="H188" s="170"/>
      <c r="I188" s="199"/>
      <c r="J188" s="211"/>
      <c r="K188" s="211"/>
      <c r="L188" s="212"/>
      <c r="M188" s="212"/>
      <c r="N188" s="212"/>
      <c r="O188" s="212"/>
      <c r="P188" s="211"/>
      <c r="Q188" s="211"/>
      <c r="R188" s="211"/>
      <c r="S188" s="211"/>
      <c r="T188" s="145">
        <f>SUM(T186:T187)</f>
        <v>1500000</v>
      </c>
      <c r="U188" s="199"/>
      <c r="V188" s="145">
        <f>SUM(V186:V187)</f>
        <v>3750</v>
      </c>
      <c r="W188" s="120"/>
      <c r="X188" s="504">
        <f>SUM(X186:X187)</f>
        <v>9.4482237339380201E-3</v>
      </c>
      <c r="Y188" s="130"/>
      <c r="Z188" s="326">
        <f>V188/$V$315</f>
        <v>1.0187768359264576E-2</v>
      </c>
      <c r="AA188" s="199"/>
      <c r="AB188" s="199"/>
      <c r="AC188" s="235"/>
    </row>
    <row r="189" spans="2:29" s="123" customFormat="1" ht="15" customHeight="1" x14ac:dyDescent="0.25">
      <c r="B189" s="329"/>
      <c r="C189" s="95"/>
      <c r="D189" s="116"/>
      <c r="E189" s="198"/>
      <c r="F189" s="159"/>
      <c r="G189" s="198"/>
      <c r="H189" s="116"/>
      <c r="I189" s="198"/>
      <c r="J189" s="159"/>
      <c r="K189" s="173"/>
      <c r="L189" s="159"/>
      <c r="M189" s="159"/>
      <c r="N189" s="159"/>
      <c r="O189" s="159"/>
      <c r="P189" s="159"/>
      <c r="Q189" s="159"/>
      <c r="R189" s="159"/>
      <c r="S189" s="173"/>
      <c r="T189" s="330"/>
      <c r="U189" s="143"/>
      <c r="V189" s="330"/>
      <c r="W189" s="144"/>
      <c r="X189" s="517"/>
      <c r="Y189" s="175"/>
      <c r="Z189" s="331"/>
      <c r="AA189" s="198"/>
      <c r="AB189" s="198"/>
      <c r="AC189" s="235"/>
    </row>
    <row r="190" spans="2:29" s="198" customFormat="1" x14ac:dyDescent="0.25">
      <c r="B190" s="240" t="s">
        <v>224</v>
      </c>
      <c r="C190" s="281"/>
      <c r="D190" s="280"/>
      <c r="E190" s="281"/>
      <c r="F190" s="282"/>
      <c r="G190" s="281"/>
      <c r="H190" s="280"/>
      <c r="I190" s="281"/>
      <c r="J190" s="282"/>
      <c r="K190" s="282"/>
      <c r="L190" s="283"/>
      <c r="M190" s="283"/>
      <c r="N190" s="283"/>
      <c r="O190" s="283"/>
      <c r="P190" s="282"/>
      <c r="Q190" s="282"/>
      <c r="R190" s="282"/>
      <c r="S190" s="282"/>
      <c r="T190" s="284"/>
      <c r="U190" s="281"/>
      <c r="V190" s="284"/>
      <c r="W190" s="284"/>
      <c r="X190" s="513"/>
      <c r="Y190" s="285"/>
      <c r="Z190" s="285"/>
      <c r="AA190" s="281"/>
      <c r="AB190" s="281"/>
    </row>
    <row r="191" spans="2:29" s="198" customFormat="1" x14ac:dyDescent="0.25">
      <c r="B191" s="214"/>
      <c r="C191" s="199"/>
      <c r="D191" s="170"/>
      <c r="E191" s="199"/>
      <c r="F191" s="211"/>
      <c r="G191" s="199"/>
      <c r="H191" s="170"/>
      <c r="I191" s="199"/>
      <c r="J191" s="211"/>
      <c r="K191" s="211"/>
      <c r="L191" s="212"/>
      <c r="M191" s="212"/>
      <c r="N191" s="212"/>
      <c r="O191" s="212"/>
      <c r="P191" s="211"/>
      <c r="Q191" s="211"/>
      <c r="R191" s="211"/>
      <c r="S191" s="211"/>
      <c r="T191" s="201"/>
      <c r="U191" s="199"/>
      <c r="V191" s="201"/>
      <c r="W191" s="201"/>
      <c r="X191" s="518"/>
      <c r="Y191" s="128"/>
      <c r="Z191" s="178"/>
      <c r="AA191" s="199"/>
      <c r="AB191" s="199"/>
    </row>
    <row r="192" spans="2:29" s="123" customFormat="1" ht="15" customHeight="1" x14ac:dyDescent="0.25">
      <c r="B192" s="205" t="s">
        <v>174</v>
      </c>
      <c r="C192" s="95"/>
      <c r="D192" s="213" t="s">
        <v>76</v>
      </c>
      <c r="E192" s="199"/>
      <c r="F192" s="208">
        <v>1</v>
      </c>
      <c r="G192" s="199"/>
      <c r="H192" s="213" t="s">
        <v>176</v>
      </c>
      <c r="I192" s="199"/>
      <c r="J192" s="208">
        <v>3</v>
      </c>
      <c r="K192" s="172"/>
      <c r="L192" s="213"/>
      <c r="M192" s="199"/>
      <c r="N192" s="485"/>
      <c r="O192" s="212"/>
      <c r="P192" s="208">
        <v>440000</v>
      </c>
      <c r="Q192" s="211"/>
      <c r="R192" s="354">
        <f t="shared" ref="R192:R197" si="109">P192/$V$6</f>
        <v>1100</v>
      </c>
      <c r="S192" s="211"/>
      <c r="T192" s="200">
        <f t="shared" ref="T192:T197" si="110">IF(N192=0,IF(J192=0,F192*P192,F192*J192*P192),F192*J192*N192*P192)</f>
        <v>1320000</v>
      </c>
      <c r="U192" s="199"/>
      <c r="V192" s="200">
        <f t="shared" ref="V192:V197" si="111">T192/$V$6</f>
        <v>3300</v>
      </c>
      <c r="W192" s="201"/>
      <c r="X192" s="503">
        <f t="shared" ref="X192:X197" si="112">V192/$V$3</f>
        <v>8.3144368858654571E-3</v>
      </c>
      <c r="Y192" s="204"/>
      <c r="Z192" s="273">
        <f t="shared" ref="Z192:Z198" si="113">V192/$V$315</f>
        <v>8.9652361561528282E-3</v>
      </c>
      <c r="AA192" s="231"/>
      <c r="AB192" s="231"/>
      <c r="AC192" s="235"/>
    </row>
    <row r="193" spans="2:29" s="123" customFormat="1" ht="15" customHeight="1" x14ac:dyDescent="0.25">
      <c r="B193" s="205" t="s">
        <v>175</v>
      </c>
      <c r="C193" s="95"/>
      <c r="D193" s="213" t="s">
        <v>76</v>
      </c>
      <c r="E193" s="199"/>
      <c r="F193" s="208">
        <v>1</v>
      </c>
      <c r="G193" s="199"/>
      <c r="H193" s="213" t="s">
        <v>176</v>
      </c>
      <c r="I193" s="199"/>
      <c r="J193" s="208">
        <v>3</v>
      </c>
      <c r="K193" s="172"/>
      <c r="L193" s="213"/>
      <c r="M193" s="199"/>
      <c r="N193" s="485"/>
      <c r="O193" s="212"/>
      <c r="P193" s="208">
        <v>770000</v>
      </c>
      <c r="Q193" s="211"/>
      <c r="R193" s="354">
        <f t="shared" si="109"/>
        <v>1925</v>
      </c>
      <c r="S193" s="211"/>
      <c r="T193" s="200">
        <f t="shared" si="110"/>
        <v>2310000</v>
      </c>
      <c r="U193" s="199"/>
      <c r="V193" s="200">
        <f t="shared" si="111"/>
        <v>5775</v>
      </c>
      <c r="W193" s="201"/>
      <c r="X193" s="503">
        <f t="shared" si="112"/>
        <v>1.4550264550264549E-2</v>
      </c>
      <c r="Y193" s="204"/>
      <c r="Z193" s="273">
        <f t="shared" si="113"/>
        <v>1.5689163273267449E-2</v>
      </c>
      <c r="AA193" s="231"/>
      <c r="AB193" s="231"/>
      <c r="AC193" s="235"/>
    </row>
    <row r="194" spans="2:29" s="123" customFormat="1" ht="15" customHeight="1" x14ac:dyDescent="0.25">
      <c r="B194" s="205" t="s">
        <v>191</v>
      </c>
      <c r="C194" s="95"/>
      <c r="D194" s="213" t="s">
        <v>76</v>
      </c>
      <c r="E194" s="199"/>
      <c r="F194" s="208">
        <v>1</v>
      </c>
      <c r="G194" s="199"/>
      <c r="H194" s="213" t="s">
        <v>176</v>
      </c>
      <c r="I194" s="199"/>
      <c r="J194" s="208">
        <v>3</v>
      </c>
      <c r="K194" s="172"/>
      <c r="L194" s="213"/>
      <c r="M194" s="199"/>
      <c r="N194" s="485"/>
      <c r="O194" s="212"/>
      <c r="P194" s="208">
        <v>220000</v>
      </c>
      <c r="Q194" s="211"/>
      <c r="R194" s="354">
        <f t="shared" si="109"/>
        <v>550</v>
      </c>
      <c r="S194" s="211"/>
      <c r="T194" s="200">
        <f t="shared" si="110"/>
        <v>660000</v>
      </c>
      <c r="U194" s="199"/>
      <c r="V194" s="200">
        <f t="shared" si="111"/>
        <v>1650</v>
      </c>
      <c r="W194" s="201"/>
      <c r="X194" s="503">
        <f t="shared" si="112"/>
        <v>4.1572184429327285E-3</v>
      </c>
      <c r="Y194" s="204"/>
      <c r="Z194" s="273">
        <f t="shared" si="113"/>
        <v>4.4826180780764141E-3</v>
      </c>
      <c r="AA194" s="231"/>
      <c r="AB194" s="231"/>
      <c r="AC194" s="235"/>
    </row>
    <row r="195" spans="2:29" s="123" customFormat="1" ht="15" customHeight="1" x14ac:dyDescent="0.25">
      <c r="B195" s="489" t="s">
        <v>190</v>
      </c>
      <c r="C195" s="480"/>
      <c r="D195" s="487" t="s">
        <v>76</v>
      </c>
      <c r="E195" s="479"/>
      <c r="F195" s="484">
        <v>3</v>
      </c>
      <c r="G195" s="479"/>
      <c r="H195" s="487" t="s">
        <v>176</v>
      </c>
      <c r="I195" s="479"/>
      <c r="J195" s="484">
        <v>3</v>
      </c>
      <c r="K195" s="488"/>
      <c r="L195" s="487"/>
      <c r="M195" s="479"/>
      <c r="N195" s="485"/>
      <c r="O195" s="486"/>
      <c r="P195" s="484">
        <v>175000</v>
      </c>
      <c r="Q195" s="485"/>
      <c r="R195" s="491">
        <f t="shared" si="109"/>
        <v>437.5</v>
      </c>
      <c r="S195" s="485"/>
      <c r="T195" s="482">
        <f t="shared" si="110"/>
        <v>1575000</v>
      </c>
      <c r="U195" s="479"/>
      <c r="V195" s="482">
        <f t="shared" si="111"/>
        <v>3937.5</v>
      </c>
      <c r="W195" s="482"/>
      <c r="X195" s="518">
        <f t="shared" si="112"/>
        <v>9.9206349206349201E-3</v>
      </c>
      <c r="Y195" s="128"/>
      <c r="Z195" s="490">
        <f t="shared" si="113"/>
        <v>1.0697156777227806E-2</v>
      </c>
      <c r="AA195" s="231"/>
      <c r="AB195" s="231"/>
      <c r="AC195" s="235"/>
    </row>
    <row r="196" spans="2:29" s="123" customFormat="1" ht="15" customHeight="1" x14ac:dyDescent="0.25">
      <c r="B196" s="489" t="s">
        <v>231</v>
      </c>
      <c r="C196" s="480"/>
      <c r="D196" s="487" t="s">
        <v>76</v>
      </c>
      <c r="E196" s="479"/>
      <c r="F196" s="484">
        <v>10</v>
      </c>
      <c r="G196" s="479"/>
      <c r="H196" s="487" t="s">
        <v>77</v>
      </c>
      <c r="I196" s="479"/>
      <c r="J196" s="484">
        <v>45</v>
      </c>
      <c r="K196" s="488"/>
      <c r="L196" s="487"/>
      <c r="M196" s="479"/>
      <c r="N196" s="485"/>
      <c r="O196" s="486"/>
      <c r="P196" s="484">
        <v>3500</v>
      </c>
      <c r="Q196" s="485"/>
      <c r="R196" s="491">
        <v>8.75</v>
      </c>
      <c r="S196" s="211"/>
      <c r="T196" s="481">
        <f t="shared" ref="T196" si="114">IF(N196=0,IF(J196=0,F196*P196,F196*J196*P196),F196*J196*N196*P196)</f>
        <v>1575000</v>
      </c>
      <c r="U196" s="479"/>
      <c r="V196" s="481">
        <f t="shared" ref="V196" si="115">T196/$V$6</f>
        <v>3937.5</v>
      </c>
      <c r="W196" s="482"/>
      <c r="X196" s="503">
        <f t="shared" ref="X196" si="116">V196/$V$3</f>
        <v>9.9206349206349201E-3</v>
      </c>
      <c r="Y196" s="483"/>
      <c r="Z196" s="490">
        <f t="shared" si="113"/>
        <v>1.0697156777227806E-2</v>
      </c>
      <c r="AA196" s="231"/>
      <c r="AB196" s="231"/>
      <c r="AC196" s="235"/>
    </row>
    <row r="197" spans="2:29" s="123" customFormat="1" ht="15" customHeight="1" x14ac:dyDescent="0.25">
      <c r="B197" s="205" t="s">
        <v>192</v>
      </c>
      <c r="C197" s="95"/>
      <c r="D197" s="213" t="s">
        <v>76</v>
      </c>
      <c r="E197" s="199"/>
      <c r="F197" s="208">
        <v>1</v>
      </c>
      <c r="G197" s="199"/>
      <c r="H197" s="213" t="s">
        <v>176</v>
      </c>
      <c r="I197" s="199"/>
      <c r="J197" s="208">
        <v>3</v>
      </c>
      <c r="K197" s="172"/>
      <c r="L197" s="213"/>
      <c r="M197" s="199"/>
      <c r="N197" s="485"/>
      <c r="O197" s="212"/>
      <c r="P197" s="484">
        <v>220000</v>
      </c>
      <c r="Q197" s="211"/>
      <c r="R197" s="354">
        <f t="shared" si="109"/>
        <v>550</v>
      </c>
      <c r="S197" s="211"/>
      <c r="T197" s="200">
        <f t="shared" si="110"/>
        <v>660000</v>
      </c>
      <c r="U197" s="199"/>
      <c r="V197" s="200">
        <f t="shared" si="111"/>
        <v>1650</v>
      </c>
      <c r="W197" s="201"/>
      <c r="X197" s="503">
        <f t="shared" si="112"/>
        <v>4.1572184429327285E-3</v>
      </c>
      <c r="Y197" s="204"/>
      <c r="Z197" s="273">
        <f t="shared" si="113"/>
        <v>4.4826180780764141E-3</v>
      </c>
      <c r="AA197" s="231"/>
      <c r="AB197" s="231"/>
      <c r="AC197" s="235"/>
    </row>
    <row r="198" spans="2:29" s="198" customFormat="1" ht="15.75" thickBot="1" x14ac:dyDescent="0.3">
      <c r="B198" s="195" t="s">
        <v>118</v>
      </c>
      <c r="C198" s="199"/>
      <c r="D198" s="170"/>
      <c r="E198" s="199"/>
      <c r="F198" s="211"/>
      <c r="G198" s="199"/>
      <c r="H198" s="170"/>
      <c r="I198" s="199"/>
      <c r="J198" s="211"/>
      <c r="K198" s="172"/>
      <c r="L198" s="212"/>
      <c r="M198" s="212"/>
      <c r="N198" s="212"/>
      <c r="O198" s="212"/>
      <c r="P198" s="211"/>
      <c r="Q198" s="211"/>
      <c r="R198" s="211"/>
      <c r="S198" s="211"/>
      <c r="T198" s="145">
        <f>SUM(T192:T197)</f>
        <v>8100000</v>
      </c>
      <c r="U198" s="199"/>
      <c r="V198" s="145">
        <f>SUM(V192:V197)</f>
        <v>20250</v>
      </c>
      <c r="W198" s="120"/>
      <c r="X198" s="504">
        <f>SUM(X192:X197)</f>
        <v>5.1020408163265307E-2</v>
      </c>
      <c r="Y198" s="130"/>
      <c r="Z198" s="275">
        <f t="shared" si="113"/>
        <v>5.5013949140028717E-2</v>
      </c>
      <c r="AA198" s="199"/>
      <c r="AB198" s="199"/>
    </row>
    <row r="199" spans="2:29" s="123" customFormat="1" ht="15" customHeight="1" x14ac:dyDescent="0.25">
      <c r="B199" s="329"/>
      <c r="C199" s="95"/>
      <c r="D199" s="116"/>
      <c r="E199" s="198"/>
      <c r="F199" s="159"/>
      <c r="G199" s="198"/>
      <c r="H199" s="116"/>
      <c r="I199" s="198"/>
      <c r="J199" s="159"/>
      <c r="K199" s="173"/>
      <c r="L199" s="159"/>
      <c r="M199" s="159"/>
      <c r="N199" s="159"/>
      <c r="O199" s="159"/>
      <c r="P199" s="159"/>
      <c r="Q199" s="159"/>
      <c r="R199" s="159"/>
      <c r="S199" s="173"/>
      <c r="T199" s="330"/>
      <c r="U199" s="143"/>
      <c r="V199" s="330"/>
      <c r="W199" s="144"/>
      <c r="X199" s="517"/>
      <c r="Y199" s="175"/>
      <c r="Z199" s="331"/>
      <c r="AA199" s="198"/>
      <c r="AB199" s="198"/>
      <c r="AC199" s="235"/>
    </row>
    <row r="200" spans="2:29" s="123" customFormat="1" ht="15" customHeight="1" x14ac:dyDescent="0.25">
      <c r="B200" s="240" t="s">
        <v>183</v>
      </c>
      <c r="C200" s="249"/>
      <c r="D200" s="280"/>
      <c r="E200" s="281"/>
      <c r="F200" s="282"/>
      <c r="G200" s="281"/>
      <c r="H200" s="280"/>
      <c r="I200" s="281"/>
      <c r="J200" s="282"/>
      <c r="K200" s="282"/>
      <c r="L200" s="283"/>
      <c r="M200" s="283"/>
      <c r="N200" s="283"/>
      <c r="O200" s="283"/>
      <c r="P200" s="282"/>
      <c r="Q200" s="282"/>
      <c r="R200" s="282"/>
      <c r="S200" s="282"/>
      <c r="T200" s="284"/>
      <c r="U200" s="281"/>
      <c r="V200" s="284"/>
      <c r="W200" s="284"/>
      <c r="X200" s="513"/>
      <c r="Y200" s="285"/>
      <c r="Z200" s="285"/>
      <c r="AA200" s="281"/>
      <c r="AB200" s="281"/>
      <c r="AC200" s="235"/>
    </row>
    <row r="201" spans="2:29" s="123" customFormat="1" ht="15" customHeight="1" x14ac:dyDescent="0.25">
      <c r="B201" s="214"/>
      <c r="C201" s="95"/>
      <c r="D201" s="170"/>
      <c r="E201" s="199"/>
      <c r="F201" s="211"/>
      <c r="G201" s="199"/>
      <c r="H201" s="170"/>
      <c r="I201" s="199"/>
      <c r="J201" s="211"/>
      <c r="K201" s="211"/>
      <c r="L201" s="212"/>
      <c r="M201" s="212"/>
      <c r="N201" s="212"/>
      <c r="O201" s="212"/>
      <c r="P201" s="211"/>
      <c r="Q201" s="211"/>
      <c r="R201" s="211"/>
      <c r="S201" s="211"/>
      <c r="T201" s="109"/>
      <c r="U201" s="199"/>
      <c r="V201" s="109"/>
      <c r="W201" s="121"/>
      <c r="X201" s="512"/>
      <c r="Y201" s="129"/>
      <c r="Z201" s="129"/>
      <c r="AA201" s="199"/>
      <c r="AB201" s="199"/>
      <c r="AC201" s="235"/>
    </row>
    <row r="202" spans="2:29" s="123" customFormat="1" ht="15" customHeight="1" x14ac:dyDescent="0.25">
      <c r="B202" s="197" t="s">
        <v>181</v>
      </c>
      <c r="C202" s="95"/>
      <c r="D202" s="213" t="s">
        <v>176</v>
      </c>
      <c r="E202" s="199"/>
      <c r="F202" s="208">
        <v>2</v>
      </c>
      <c r="G202" s="199"/>
      <c r="H202" s="213"/>
      <c r="I202" s="199"/>
      <c r="J202" s="211"/>
      <c r="K202" s="211"/>
      <c r="L202" s="212"/>
      <c r="M202" s="212"/>
      <c r="N202" s="212"/>
      <c r="O202" s="212"/>
      <c r="P202" s="208">
        <v>250000</v>
      </c>
      <c r="Q202" s="211"/>
      <c r="R202" s="354">
        <f t="shared" ref="R202:R203" si="117">P202/$V$6</f>
        <v>625</v>
      </c>
      <c r="S202" s="211"/>
      <c r="T202" s="200">
        <f t="shared" ref="T202:T203" si="118">IF(N202=0,IF(J202=0,F202*P202,F202*J202*P202),F202*J202*N202*P202)</f>
        <v>500000</v>
      </c>
      <c r="U202" s="199"/>
      <c r="V202" s="200">
        <f t="shared" ref="V202:V203" si="119">T202/$V$6</f>
        <v>1250</v>
      </c>
      <c r="W202" s="201"/>
      <c r="X202" s="503">
        <f t="shared" ref="X202:X203" si="120">V202/$V$3</f>
        <v>3.1494079113126732E-3</v>
      </c>
      <c r="Y202" s="204"/>
      <c r="Z202" s="273">
        <f>V202/$V$315</f>
        <v>3.3959227864215256E-3</v>
      </c>
      <c r="AA202" s="199"/>
      <c r="AB202" s="199" t="s">
        <v>103</v>
      </c>
      <c r="AC202" s="235"/>
    </row>
    <row r="203" spans="2:29" s="123" customFormat="1" ht="15" customHeight="1" x14ac:dyDescent="0.25">
      <c r="B203" s="197" t="s">
        <v>206</v>
      </c>
      <c r="C203" s="95"/>
      <c r="D203" s="213" t="s">
        <v>76</v>
      </c>
      <c r="E203" s="199"/>
      <c r="F203" s="208">
        <v>4</v>
      </c>
      <c r="G203" s="199"/>
      <c r="H203" s="213" t="s">
        <v>176</v>
      </c>
      <c r="I203" s="199"/>
      <c r="J203" s="208">
        <v>2</v>
      </c>
      <c r="K203" s="211"/>
      <c r="L203" s="212"/>
      <c r="M203" s="212"/>
      <c r="N203" s="212"/>
      <c r="O203" s="212"/>
      <c r="P203" s="208">
        <v>100000</v>
      </c>
      <c r="Q203" s="211"/>
      <c r="R203" s="354">
        <f t="shared" si="117"/>
        <v>250</v>
      </c>
      <c r="S203" s="211"/>
      <c r="T203" s="200">
        <f t="shared" si="118"/>
        <v>800000</v>
      </c>
      <c r="U203" s="199"/>
      <c r="V203" s="200">
        <f t="shared" si="119"/>
        <v>2000</v>
      </c>
      <c r="W203" s="201"/>
      <c r="X203" s="503">
        <f t="shared" si="120"/>
        <v>5.039052658100277E-3</v>
      </c>
      <c r="Y203" s="204"/>
      <c r="Z203" s="273">
        <f>V203/$V$315</f>
        <v>5.4334764582744405E-3</v>
      </c>
      <c r="AA203" s="199"/>
      <c r="AB203" s="199" t="s">
        <v>103</v>
      </c>
      <c r="AC203" s="235"/>
    </row>
    <row r="204" spans="2:29" s="123" customFormat="1" ht="15" customHeight="1" x14ac:dyDescent="0.25">
      <c r="B204" s="197" t="s">
        <v>208</v>
      </c>
      <c r="C204" s="95"/>
      <c r="D204" s="487"/>
      <c r="E204" s="479"/>
      <c r="F204" s="485"/>
      <c r="G204" s="199"/>
      <c r="H204" s="213" t="s">
        <v>176</v>
      </c>
      <c r="I204" s="199"/>
      <c r="J204" s="208">
        <v>2</v>
      </c>
      <c r="K204" s="211"/>
      <c r="L204" s="212"/>
      <c r="M204" s="212"/>
      <c r="N204" s="212"/>
      <c r="O204" s="212"/>
      <c r="P204" s="208">
        <v>400000</v>
      </c>
      <c r="Q204" s="211"/>
      <c r="R204" s="354">
        <f t="shared" ref="R204" si="121">P204/$V$6</f>
        <v>1000</v>
      </c>
      <c r="S204" s="211"/>
      <c r="T204" s="200">
        <f>J204*P204</f>
        <v>800000</v>
      </c>
      <c r="U204" s="199"/>
      <c r="V204" s="200">
        <f t="shared" ref="V204" si="122">T204/$V$6</f>
        <v>2000</v>
      </c>
      <c r="W204" s="201"/>
      <c r="X204" s="503">
        <f t="shared" ref="X204" si="123">V204/$V$3</f>
        <v>5.039052658100277E-3</v>
      </c>
      <c r="Y204" s="204"/>
      <c r="Z204" s="273">
        <f>V204/$V$315</f>
        <v>5.4334764582744405E-3</v>
      </c>
      <c r="AA204" s="199"/>
      <c r="AB204" s="199" t="s">
        <v>103</v>
      </c>
      <c r="AC204" s="235"/>
    </row>
    <row r="205" spans="2:29" s="123" customFormat="1" ht="15" customHeight="1" thickBot="1" x14ac:dyDescent="0.3">
      <c r="B205" s="195" t="s">
        <v>182</v>
      </c>
      <c r="C205" s="95"/>
      <c r="D205" s="170"/>
      <c r="E205" s="199"/>
      <c r="F205" s="211"/>
      <c r="G205" s="199"/>
      <c r="H205" s="170"/>
      <c r="I205" s="199"/>
      <c r="J205" s="211"/>
      <c r="K205" s="211"/>
      <c r="L205" s="212"/>
      <c r="M205" s="212"/>
      <c r="N205" s="212"/>
      <c r="O205" s="212"/>
      <c r="P205" s="211"/>
      <c r="Q205" s="211"/>
      <c r="R205" s="211"/>
      <c r="S205" s="211"/>
      <c r="T205" s="145">
        <f>SUM(T202:T204)</f>
        <v>2100000</v>
      </c>
      <c r="U205" s="199"/>
      <c r="V205" s="145">
        <f>SUM(V202:V204)</f>
        <v>5250</v>
      </c>
      <c r="W205" s="120"/>
      <c r="X205" s="504">
        <f>SUM(X202:X204)</f>
        <v>1.3227513227513227E-2</v>
      </c>
      <c r="Y205" s="130"/>
      <c r="Z205" s="326">
        <f>V205/$V$315</f>
        <v>1.4262875702970407E-2</v>
      </c>
      <c r="AA205" s="199"/>
      <c r="AB205" s="199"/>
      <c r="AC205" s="235"/>
    </row>
    <row r="206" spans="2:29" s="123" customFormat="1" ht="15" customHeight="1" x14ac:dyDescent="0.25">
      <c r="B206" s="298"/>
      <c r="C206" s="298"/>
      <c r="D206" s="299"/>
      <c r="E206" s="108"/>
      <c r="F206" s="299"/>
      <c r="G206" s="299"/>
      <c r="H206" s="299"/>
      <c r="I206" s="108"/>
      <c r="J206" s="299"/>
      <c r="K206" s="299"/>
      <c r="L206" s="299"/>
      <c r="M206" s="108"/>
      <c r="N206" s="299"/>
      <c r="O206" s="299"/>
      <c r="P206" s="262"/>
      <c r="Q206" s="262"/>
      <c r="R206" s="262"/>
      <c r="S206" s="262"/>
      <c r="T206" s="261"/>
      <c r="U206" s="261"/>
      <c r="V206" s="262"/>
      <c r="W206" s="262"/>
      <c r="X206" s="500"/>
      <c r="Y206" s="300"/>
      <c r="Z206" s="300"/>
      <c r="AA206" s="108"/>
      <c r="AB206" s="108"/>
      <c r="AC206" s="235"/>
    </row>
    <row r="207" spans="2:29" s="123" customFormat="1" ht="15" customHeight="1" x14ac:dyDescent="0.25">
      <c r="B207" s="240" t="s">
        <v>184</v>
      </c>
      <c r="C207" s="249"/>
      <c r="D207" s="250"/>
      <c r="E207" s="251"/>
      <c r="F207" s="250"/>
      <c r="G207" s="250"/>
      <c r="H207" s="250"/>
      <c r="I207" s="251"/>
      <c r="J207" s="250"/>
      <c r="K207" s="250"/>
      <c r="L207" s="250"/>
      <c r="M207" s="251"/>
      <c r="N207" s="250"/>
      <c r="O207" s="250"/>
      <c r="P207" s="252"/>
      <c r="Q207" s="252"/>
      <c r="R207" s="252"/>
      <c r="S207" s="252"/>
      <c r="T207" s="253"/>
      <c r="U207" s="253"/>
      <c r="V207" s="252"/>
      <c r="W207" s="252"/>
      <c r="X207" s="507"/>
      <c r="Y207" s="254"/>
      <c r="Z207" s="254"/>
      <c r="AA207" s="251"/>
      <c r="AB207" s="251"/>
      <c r="AC207" s="235"/>
    </row>
    <row r="208" spans="2:29" s="123" customFormat="1" ht="15" customHeight="1" x14ac:dyDescent="0.25">
      <c r="B208" s="298"/>
      <c r="C208" s="298"/>
      <c r="D208" s="299"/>
      <c r="E208" s="108"/>
      <c r="F208" s="299"/>
      <c r="G208" s="299"/>
      <c r="H208" s="299"/>
      <c r="I208" s="108"/>
      <c r="J208" s="299"/>
      <c r="K208" s="299"/>
      <c r="L208" s="299"/>
      <c r="M208" s="108"/>
      <c r="N208" s="299"/>
      <c r="O208" s="299"/>
      <c r="P208" s="262"/>
      <c r="Q208" s="262"/>
      <c r="R208" s="262"/>
      <c r="S208" s="262"/>
      <c r="T208" s="261"/>
      <c r="U208" s="261"/>
      <c r="V208" s="262"/>
      <c r="W208" s="262"/>
      <c r="X208" s="500"/>
      <c r="Y208" s="300"/>
      <c r="Z208" s="300"/>
      <c r="AA208" s="108"/>
      <c r="AB208" s="108"/>
      <c r="AC208" s="235"/>
    </row>
    <row r="209" spans="2:30" s="123" customFormat="1" ht="15" customHeight="1" x14ac:dyDescent="0.25">
      <c r="B209" s="205" t="s">
        <v>185</v>
      </c>
      <c r="C209" s="95"/>
      <c r="D209" s="213" t="s">
        <v>159</v>
      </c>
      <c r="E209" s="199"/>
      <c r="F209" s="208">
        <v>2</v>
      </c>
      <c r="G209" s="199"/>
      <c r="H209" s="213" t="s">
        <v>77</v>
      </c>
      <c r="I209" s="199"/>
      <c r="J209" s="208">
        <v>45</v>
      </c>
      <c r="K209" s="172"/>
      <c r="L209" s="213"/>
      <c r="M209" s="199"/>
      <c r="N209" s="212"/>
      <c r="O209" s="212"/>
      <c r="P209" s="208">
        <v>24000</v>
      </c>
      <c r="Q209" s="211"/>
      <c r="R209" s="354">
        <f>P209/$V$6</f>
        <v>60</v>
      </c>
      <c r="S209" s="211"/>
      <c r="T209" s="201">
        <f t="shared" ref="T209:T210" si="124">IF(N209=0,IF(J209=0,F209*P209,F209*J209*P209),F209*J209*N209*P209)</f>
        <v>2160000</v>
      </c>
      <c r="U209" s="199"/>
      <c r="V209" s="200">
        <f t="shared" ref="V209:V210" si="125">T209/$V$6</f>
        <v>5400</v>
      </c>
      <c r="W209" s="201"/>
      <c r="X209" s="503">
        <f t="shared" ref="X209:X210" si="126">V209/$V$3</f>
        <v>1.3605442176870748E-2</v>
      </c>
      <c r="Y209" s="204"/>
      <c r="Z209" s="273">
        <f>V209/$V$315</f>
        <v>1.467038643734099E-2</v>
      </c>
      <c r="AA209" s="231"/>
      <c r="AB209" s="199" t="s">
        <v>197</v>
      </c>
      <c r="AC209" s="235"/>
    </row>
    <row r="210" spans="2:30" s="123" customFormat="1" ht="15" customHeight="1" x14ac:dyDescent="0.25">
      <c r="B210" s="205" t="s">
        <v>19</v>
      </c>
      <c r="C210" s="95"/>
      <c r="D210" s="213" t="s">
        <v>159</v>
      </c>
      <c r="E210" s="199"/>
      <c r="F210" s="208">
        <v>2</v>
      </c>
      <c r="G210" s="199"/>
      <c r="H210" s="213" t="s">
        <v>83</v>
      </c>
      <c r="I210" s="199"/>
      <c r="J210" s="208">
        <v>30</v>
      </c>
      <c r="K210" s="172"/>
      <c r="L210" s="213" t="s">
        <v>77</v>
      </c>
      <c r="M210" s="199"/>
      <c r="N210" s="208">
        <v>45</v>
      </c>
      <c r="O210" s="212"/>
      <c r="P210" s="208">
        <v>853.4</v>
      </c>
      <c r="Q210" s="211"/>
      <c r="R210" s="354">
        <f>P210/$V$6</f>
        <v>2.1334999999999997</v>
      </c>
      <c r="S210" s="211"/>
      <c r="T210" s="201">
        <f t="shared" si="124"/>
        <v>2304180</v>
      </c>
      <c r="U210" s="199"/>
      <c r="V210" s="200">
        <f t="shared" si="125"/>
        <v>5760.45</v>
      </c>
      <c r="W210" s="201"/>
      <c r="X210" s="503">
        <f t="shared" si="126"/>
        <v>1.451360544217687E-2</v>
      </c>
      <c r="Y210" s="204"/>
      <c r="Z210" s="273">
        <f>V210/$V$315</f>
        <v>1.5649634732033502E-2</v>
      </c>
      <c r="AA210" s="231"/>
      <c r="AB210" s="199" t="s">
        <v>198</v>
      </c>
      <c r="AC210" s="235"/>
    </row>
    <row r="211" spans="2:30" s="123" customFormat="1" ht="15" customHeight="1" x14ac:dyDescent="0.25">
      <c r="B211" s="205" t="s">
        <v>187</v>
      </c>
      <c r="C211" s="95"/>
      <c r="D211" s="213" t="s">
        <v>159</v>
      </c>
      <c r="E211" s="199"/>
      <c r="F211" s="208">
        <v>4</v>
      </c>
      <c r="G211" s="199"/>
      <c r="H211" s="213" t="s">
        <v>188</v>
      </c>
      <c r="I211" s="199"/>
      <c r="J211" s="208">
        <v>320</v>
      </c>
      <c r="K211" s="172"/>
      <c r="L211" s="213" t="s">
        <v>77</v>
      </c>
      <c r="M211" s="199"/>
      <c r="N211" s="208">
        <v>45</v>
      </c>
      <c r="O211" s="212"/>
      <c r="P211" s="208">
        <v>50</v>
      </c>
      <c r="Q211" s="211"/>
      <c r="R211" s="354">
        <f>P211/$V$6</f>
        <v>0.125</v>
      </c>
      <c r="S211" s="211"/>
      <c r="T211" s="201">
        <f t="shared" ref="T211" si="127">IF(N211=0,IF(J211=0,F211*P211,F211*J211*P211),F211*J211*N211*P211)</f>
        <v>2880000</v>
      </c>
      <c r="U211" s="199"/>
      <c r="V211" s="200">
        <f t="shared" ref="V211" si="128">T211/$V$6</f>
        <v>7200</v>
      </c>
      <c r="W211" s="201"/>
      <c r="X211" s="503">
        <f t="shared" ref="X211" si="129">V211/$V$3</f>
        <v>1.8140589569160998E-2</v>
      </c>
      <c r="Y211" s="204"/>
      <c r="Z211" s="273">
        <f>V211/$V$315</f>
        <v>1.9560515249787986E-2</v>
      </c>
      <c r="AA211" s="231"/>
      <c r="AB211" s="199" t="s">
        <v>199</v>
      </c>
      <c r="AC211" s="235"/>
    </row>
    <row r="212" spans="2:30" s="123" customFormat="1" ht="15" customHeight="1" thickBot="1" x14ac:dyDescent="0.3">
      <c r="B212" s="195" t="s">
        <v>189</v>
      </c>
      <c r="C212" s="95"/>
      <c r="D212" s="170"/>
      <c r="E212" s="199"/>
      <c r="F212" s="211"/>
      <c r="G212" s="199"/>
      <c r="H212" s="170"/>
      <c r="I212" s="199"/>
      <c r="J212" s="211"/>
      <c r="K212" s="172"/>
      <c r="L212" s="212"/>
      <c r="M212" s="212"/>
      <c r="N212" s="212"/>
      <c r="O212" s="212"/>
      <c r="P212" s="211"/>
      <c r="Q212" s="211"/>
      <c r="R212" s="211"/>
      <c r="S212" s="211"/>
      <c r="T212" s="145">
        <f>SUM(T209:T211)</f>
        <v>7344180</v>
      </c>
      <c r="U212" s="199"/>
      <c r="V212" s="145">
        <f>SUM(V209:V211)</f>
        <v>18360.45</v>
      </c>
      <c r="W212" s="120"/>
      <c r="X212" s="504">
        <f>SUM(X209:X211)</f>
        <v>4.6259637188208622E-2</v>
      </c>
      <c r="Y212" s="130"/>
      <c r="Z212" s="325">
        <f>V212/$V$315</f>
        <v>4.9880536419162479E-2</v>
      </c>
      <c r="AA212" s="231"/>
      <c r="AB212" s="231"/>
      <c r="AC212" s="235"/>
    </row>
    <row r="213" spans="2:30" s="123" customFormat="1" ht="15" customHeight="1" x14ac:dyDescent="0.25">
      <c r="B213" s="298"/>
      <c r="C213" s="298"/>
      <c r="D213" s="299"/>
      <c r="E213" s="108"/>
      <c r="F213" s="299"/>
      <c r="G213" s="299"/>
      <c r="H213" s="299"/>
      <c r="I213" s="108"/>
      <c r="J213" s="299"/>
      <c r="K213" s="299"/>
      <c r="L213" s="299"/>
      <c r="M213" s="108"/>
      <c r="N213" s="299"/>
      <c r="O213" s="299"/>
      <c r="P213" s="262"/>
      <c r="Q213" s="262"/>
      <c r="R213" s="262"/>
      <c r="S213" s="262"/>
      <c r="T213" s="261"/>
      <c r="U213" s="261"/>
      <c r="V213" s="262"/>
      <c r="W213" s="262"/>
      <c r="X213" s="500"/>
      <c r="Y213" s="300"/>
      <c r="Z213" s="300"/>
      <c r="AA213" s="108"/>
      <c r="AB213" s="108"/>
      <c r="AC213" s="235"/>
    </row>
    <row r="214" spans="2:30" s="123" customFormat="1" ht="15" customHeight="1" thickBot="1" x14ac:dyDescent="0.3">
      <c r="B214" s="265" t="s">
        <v>146</v>
      </c>
      <c r="C214" s="100"/>
      <c r="D214" s="255"/>
      <c r="E214" s="256"/>
      <c r="F214" s="255"/>
      <c r="G214" s="255"/>
      <c r="H214" s="255"/>
      <c r="I214" s="256"/>
      <c r="J214" s="255"/>
      <c r="K214" s="255"/>
      <c r="L214" s="255"/>
      <c r="M214" s="256"/>
      <c r="N214" s="255"/>
      <c r="O214" s="255"/>
      <c r="P214" s="257"/>
      <c r="Q214" s="257"/>
      <c r="R214" s="257"/>
      <c r="S214" s="257"/>
      <c r="T214" s="266">
        <f>T151+T182+T188+T198+T205+T212</f>
        <v>36284640</v>
      </c>
      <c r="U214" s="267"/>
      <c r="V214" s="266">
        <f>V151+V182+V188+V198+V205+V212</f>
        <v>90711.599999999991</v>
      </c>
      <c r="W214" s="257"/>
      <c r="X214" s="515">
        <f>X151+X182+X188+X198+X205+X212</f>
        <v>0.22855026455026456</v>
      </c>
      <c r="Y214" s="258"/>
      <c r="Z214" s="494">
        <f>Z151+Z182+Z188+Z198+Z205+Z212</f>
        <v>0.24643967154620391</v>
      </c>
      <c r="AA214" s="256"/>
      <c r="AB214" s="256"/>
      <c r="AC214" s="235"/>
    </row>
    <row r="215" spans="2:30" s="123" customFormat="1" ht="15" customHeight="1" x14ac:dyDescent="0.25">
      <c r="B215" s="298"/>
      <c r="C215" s="298"/>
      <c r="D215" s="299"/>
      <c r="E215" s="108"/>
      <c r="F215" s="299"/>
      <c r="G215" s="299"/>
      <c r="H215" s="299"/>
      <c r="I215" s="108"/>
      <c r="J215" s="299"/>
      <c r="K215" s="299"/>
      <c r="L215" s="299"/>
      <c r="M215" s="108"/>
      <c r="N215" s="299"/>
      <c r="O215" s="299"/>
      <c r="P215" s="262"/>
      <c r="Q215" s="262"/>
      <c r="R215" s="262"/>
      <c r="S215" s="262"/>
      <c r="T215" s="261"/>
      <c r="U215" s="261"/>
      <c r="V215" s="262"/>
      <c r="W215" s="262"/>
      <c r="X215" s="500"/>
      <c r="Y215" s="300"/>
      <c r="Z215" s="300"/>
      <c r="AA215" s="108"/>
      <c r="AB215" s="108"/>
      <c r="AC215" s="235"/>
    </row>
    <row r="216" spans="2:30" x14ac:dyDescent="0.25">
      <c r="B216" s="305" t="s">
        <v>140</v>
      </c>
      <c r="C216" s="306"/>
      <c r="D216" s="307"/>
      <c r="E216" s="308"/>
      <c r="F216" s="308"/>
      <c r="G216" s="308"/>
      <c r="H216" s="307"/>
      <c r="I216" s="308"/>
      <c r="J216" s="308"/>
      <c r="K216" s="308"/>
      <c r="L216" s="308"/>
      <c r="M216" s="308"/>
      <c r="N216" s="308"/>
      <c r="O216" s="308"/>
      <c r="P216" s="308"/>
      <c r="Q216" s="308"/>
      <c r="R216" s="308"/>
      <c r="S216" s="308"/>
      <c r="T216" s="308"/>
      <c r="U216" s="308"/>
      <c r="V216" s="308"/>
      <c r="W216" s="308"/>
      <c r="X216" s="501"/>
      <c r="Y216" s="309"/>
      <c r="Z216" s="309"/>
      <c r="AA216" s="308"/>
      <c r="AB216" s="310"/>
      <c r="AC216" s="297"/>
      <c r="AD216" s="104"/>
    </row>
    <row r="217" spans="2:30" x14ac:dyDescent="0.25">
      <c r="B217" s="301"/>
      <c r="C217" s="301"/>
      <c r="D217" s="302"/>
      <c r="E217" s="303"/>
      <c r="F217" s="115"/>
      <c r="G217" s="303"/>
      <c r="H217" s="302"/>
      <c r="I217" s="303"/>
      <c r="J217" s="303"/>
      <c r="K217" s="303"/>
      <c r="L217" s="303"/>
      <c r="M217" s="303"/>
      <c r="N217" s="303"/>
      <c r="O217" s="303"/>
      <c r="P217" s="303"/>
      <c r="Q217" s="303"/>
      <c r="R217" s="303"/>
      <c r="S217" s="303"/>
      <c r="T217" s="303"/>
      <c r="U217" s="303"/>
      <c r="V217" s="303"/>
      <c r="W217" s="303"/>
      <c r="X217" s="519"/>
      <c r="Y217" s="304"/>
      <c r="Z217" s="304"/>
      <c r="AA217" s="303"/>
      <c r="AB217" s="303"/>
      <c r="AC217" s="89"/>
      <c r="AD217" s="98"/>
    </row>
    <row r="218" spans="2:30" ht="15" customHeight="1" x14ac:dyDescent="0.25">
      <c r="B218" s="108" t="s">
        <v>68</v>
      </c>
      <c r="C218" s="95"/>
      <c r="D218" s="88"/>
      <c r="E218" s="111"/>
      <c r="F218" s="277"/>
      <c r="G218" s="105"/>
      <c r="H218" s="170"/>
      <c r="I218" s="90"/>
      <c r="J218" s="102"/>
      <c r="K218" s="102"/>
      <c r="L218" s="90"/>
      <c r="M218" s="90"/>
      <c r="N218" s="90"/>
      <c r="O218" s="90"/>
      <c r="P218" s="90"/>
      <c r="Q218" s="199"/>
      <c r="R218" s="199"/>
      <c r="S218" s="90"/>
      <c r="T218" s="90"/>
      <c r="U218" s="90"/>
      <c r="V218" s="90"/>
      <c r="W218" s="90"/>
      <c r="X218" s="518"/>
      <c r="Y218" s="128"/>
      <c r="Z218" s="128"/>
      <c r="AA218" s="90"/>
      <c r="AB218" s="90"/>
      <c r="AC218" s="88"/>
      <c r="AD218" s="88"/>
    </row>
    <row r="219" spans="2:30" x14ac:dyDescent="0.25">
      <c r="B219" s="132"/>
      <c r="C219" s="107"/>
      <c r="D219" s="88"/>
      <c r="E219" s="111"/>
      <c r="F219" s="278"/>
      <c r="G219" s="105"/>
      <c r="H219" s="170"/>
      <c r="I219" s="90"/>
      <c r="J219" s="102"/>
      <c r="K219" s="102"/>
      <c r="L219" s="90"/>
      <c r="M219" s="90"/>
      <c r="N219" s="90"/>
      <c r="O219" s="90"/>
      <c r="P219" s="90"/>
      <c r="Q219" s="199"/>
      <c r="R219" s="199"/>
      <c r="S219" s="90"/>
      <c r="T219" s="90"/>
      <c r="U219" s="90"/>
      <c r="V219" s="90"/>
      <c r="W219" s="90"/>
      <c r="X219" s="518"/>
      <c r="Y219" s="128"/>
      <c r="Z219" s="128"/>
      <c r="AA219" s="90"/>
      <c r="AB219" s="90"/>
      <c r="AC219" s="88"/>
      <c r="AD219" s="88"/>
    </row>
    <row r="220" spans="2:30" ht="15" customHeight="1" x14ac:dyDescent="0.25">
      <c r="B220" s="135" t="s">
        <v>69</v>
      </c>
      <c r="C220" s="107"/>
      <c r="D220" s="88"/>
      <c r="E220" s="111"/>
      <c r="F220" s="278"/>
      <c r="G220" s="105"/>
      <c r="H220" s="170"/>
      <c r="I220" s="90"/>
      <c r="J220" s="102"/>
      <c r="K220" s="102"/>
      <c r="L220" s="90"/>
      <c r="M220" s="90"/>
      <c r="N220" s="90"/>
      <c r="O220" s="90"/>
      <c r="P220" s="90"/>
      <c r="Q220" s="199"/>
      <c r="R220" s="199"/>
      <c r="S220" s="90"/>
      <c r="T220" s="90"/>
      <c r="U220" s="90"/>
      <c r="V220" s="90"/>
      <c r="W220" s="90"/>
      <c r="X220" s="518"/>
      <c r="Y220" s="128"/>
      <c r="Z220" s="128"/>
      <c r="AA220" s="90"/>
      <c r="AB220" s="90"/>
      <c r="AC220" s="88"/>
      <c r="AD220" s="88"/>
    </row>
    <row r="221" spans="2:30" ht="15" customHeight="1" x14ac:dyDescent="0.25">
      <c r="B221" s="136" t="s">
        <v>148</v>
      </c>
      <c r="C221" s="107"/>
      <c r="D221" s="170"/>
      <c r="E221" s="111"/>
      <c r="F221" s="114"/>
      <c r="G221" s="105"/>
      <c r="H221" s="190"/>
      <c r="I221" s="90"/>
      <c r="J221" s="102"/>
      <c r="K221" s="102"/>
      <c r="L221" s="90"/>
      <c r="M221" s="90"/>
      <c r="N221" s="90"/>
      <c r="O221" s="90"/>
      <c r="P221" s="90"/>
      <c r="Q221" s="199"/>
      <c r="R221" s="199"/>
      <c r="S221" s="90"/>
      <c r="T221" s="90"/>
      <c r="U221" s="90"/>
      <c r="V221" s="90"/>
      <c r="W221" s="90"/>
      <c r="X221" s="518"/>
      <c r="Y221" s="128"/>
      <c r="Z221" s="128"/>
      <c r="AA221" s="90"/>
      <c r="AB221" s="90"/>
      <c r="AC221" s="88"/>
      <c r="AD221" s="88"/>
    </row>
    <row r="222" spans="2:30" x14ac:dyDescent="0.25">
      <c r="B222" s="136" t="s">
        <v>149</v>
      </c>
      <c r="C222" s="107"/>
      <c r="D222" s="170"/>
      <c r="E222" s="111"/>
      <c r="F222" s="114"/>
      <c r="G222" s="105"/>
      <c r="H222" s="187"/>
      <c r="I222" s="90"/>
      <c r="J222" s="102"/>
      <c r="K222" s="102"/>
      <c r="L222" s="90"/>
      <c r="M222" s="90"/>
      <c r="N222" s="90"/>
      <c r="O222" s="90"/>
      <c r="P222" s="90"/>
      <c r="Q222" s="199"/>
      <c r="R222" s="199"/>
      <c r="S222" s="90"/>
      <c r="T222" s="90"/>
      <c r="U222" s="90"/>
      <c r="V222" s="90"/>
      <c r="W222" s="90"/>
      <c r="X222" s="518"/>
      <c r="Y222" s="128"/>
      <c r="Z222" s="128"/>
      <c r="AA222" s="90"/>
      <c r="AB222" s="90"/>
      <c r="AC222" s="88"/>
      <c r="AD222" s="88"/>
    </row>
    <row r="223" spans="2:30" ht="15" customHeight="1" x14ac:dyDescent="0.25">
      <c r="B223" s="137" t="s">
        <v>70</v>
      </c>
      <c r="C223" s="107"/>
      <c r="D223" s="170"/>
      <c r="E223" s="111"/>
      <c r="F223" s="114"/>
      <c r="G223" s="105"/>
      <c r="H223" s="187"/>
      <c r="I223" s="90"/>
      <c r="J223" s="102"/>
      <c r="K223" s="102"/>
      <c r="L223" s="90"/>
      <c r="M223" s="90"/>
      <c r="N223" s="90"/>
      <c r="O223" s="90"/>
      <c r="P223" s="90"/>
      <c r="Q223" s="199"/>
      <c r="R223" s="199"/>
      <c r="S223" s="90"/>
      <c r="T223" s="90"/>
      <c r="U223" s="90"/>
      <c r="V223" s="90"/>
      <c r="W223" s="90"/>
      <c r="X223" s="518"/>
      <c r="Y223" s="128"/>
      <c r="Z223" s="128"/>
      <c r="AA223" s="90"/>
      <c r="AB223" s="90"/>
      <c r="AC223" s="88"/>
      <c r="AD223" s="88"/>
    </row>
    <row r="224" spans="2:30" x14ac:dyDescent="0.25">
      <c r="B224" s="136" t="s">
        <v>71</v>
      </c>
      <c r="C224" s="107"/>
      <c r="D224" s="170"/>
      <c r="E224" s="111"/>
      <c r="F224" s="114"/>
      <c r="G224" s="191"/>
      <c r="H224" s="187"/>
      <c r="I224" s="90"/>
      <c r="J224" s="102"/>
      <c r="K224" s="102"/>
      <c r="L224" s="90"/>
      <c r="M224" s="90"/>
      <c r="N224" s="90"/>
      <c r="O224" s="90"/>
      <c r="P224" s="90"/>
      <c r="Q224" s="199"/>
      <c r="R224" s="199"/>
      <c r="S224" s="90"/>
      <c r="T224" s="90"/>
      <c r="U224" s="90"/>
      <c r="V224" s="90"/>
      <c r="W224" s="90"/>
      <c r="X224" s="518"/>
      <c r="Y224" s="128"/>
      <c r="Z224" s="128"/>
      <c r="AA224" s="90"/>
      <c r="AB224" s="90"/>
    </row>
    <row r="225" spans="2:28" x14ac:dyDescent="0.25">
      <c r="B225" s="136" t="s">
        <v>115</v>
      </c>
      <c r="C225" s="107"/>
      <c r="D225" s="170"/>
      <c r="E225" s="111"/>
      <c r="F225" s="279"/>
      <c r="G225" s="191"/>
      <c r="H225" s="188"/>
      <c r="I225" s="90"/>
      <c r="J225" s="102"/>
      <c r="K225" s="102"/>
      <c r="L225" s="90"/>
      <c r="M225" s="90"/>
      <c r="N225" s="90"/>
      <c r="O225" s="90"/>
      <c r="P225" s="90"/>
      <c r="Q225" s="199"/>
      <c r="R225" s="199"/>
      <c r="S225" s="90"/>
      <c r="T225" s="90"/>
      <c r="U225" s="90"/>
      <c r="V225" s="90"/>
      <c r="W225" s="90"/>
      <c r="X225" s="518"/>
      <c r="Y225" s="128"/>
      <c r="Z225" s="128"/>
      <c r="AA225" s="90"/>
      <c r="AB225" s="90"/>
    </row>
    <row r="226" spans="2:28" x14ac:dyDescent="0.25">
      <c r="B226" s="136" t="s">
        <v>72</v>
      </c>
      <c r="C226" s="107"/>
      <c r="D226" s="170"/>
      <c r="E226" s="90"/>
      <c r="F226" s="192"/>
      <c r="G226" s="189"/>
      <c r="H226" s="188"/>
      <c r="I226" s="90"/>
      <c r="J226" s="102"/>
      <c r="K226" s="102"/>
      <c r="L226" s="90"/>
      <c r="M226" s="90"/>
      <c r="N226" s="90"/>
      <c r="O226" s="90"/>
      <c r="P226" s="90"/>
      <c r="Q226" s="199"/>
      <c r="R226" s="199"/>
      <c r="S226" s="90"/>
      <c r="T226" s="93" t="s">
        <v>117</v>
      </c>
      <c r="U226" s="198"/>
      <c r="V226" s="219">
        <v>420</v>
      </c>
      <c r="W226" s="90"/>
      <c r="X226" s="518"/>
      <c r="Y226" s="128"/>
      <c r="Z226" s="128"/>
      <c r="AA226" s="90"/>
      <c r="AB226" s="90"/>
    </row>
    <row r="227" spans="2:28" x14ac:dyDescent="0.25">
      <c r="B227" s="88"/>
      <c r="C227" s="107"/>
      <c r="D227" s="170"/>
      <c r="E227" s="90"/>
      <c r="F227" s="90"/>
      <c r="G227" s="90"/>
      <c r="H227" s="170"/>
      <c r="I227" s="90"/>
      <c r="J227" s="102"/>
      <c r="K227" s="102"/>
      <c r="L227" s="90"/>
      <c r="M227" s="90"/>
      <c r="N227" s="90"/>
      <c r="O227" s="90"/>
      <c r="P227" s="90"/>
      <c r="Q227" s="199"/>
      <c r="R227" s="199"/>
      <c r="S227" s="90"/>
      <c r="T227" s="90"/>
      <c r="U227" s="90"/>
      <c r="V227" s="90"/>
      <c r="W227" s="90"/>
      <c r="X227" s="518"/>
      <c r="Y227" s="128"/>
      <c r="Z227" s="128"/>
      <c r="AA227" s="90"/>
      <c r="AB227" s="90"/>
    </row>
    <row r="228" spans="2:28" x14ac:dyDescent="0.25">
      <c r="B228" s="289" t="s">
        <v>73</v>
      </c>
      <c r="C228" s="290"/>
      <c r="D228" s="291"/>
      <c r="E228" s="292"/>
      <c r="F228" s="292"/>
      <c r="G228" s="292"/>
      <c r="H228" s="291"/>
      <c r="I228" s="292"/>
      <c r="J228" s="293"/>
      <c r="K228" s="293"/>
      <c r="L228" s="292"/>
      <c r="M228" s="292"/>
      <c r="N228" s="292"/>
      <c r="O228" s="292"/>
      <c r="P228" s="292"/>
      <c r="Q228" s="292"/>
      <c r="R228" s="292"/>
      <c r="S228" s="292"/>
      <c r="T228" s="292"/>
      <c r="U228" s="292"/>
      <c r="V228" s="292"/>
      <c r="W228" s="292"/>
      <c r="X228" s="520"/>
      <c r="Y228" s="294"/>
      <c r="Z228" s="294"/>
      <c r="AA228" s="292"/>
      <c r="AB228" s="292"/>
    </row>
    <row r="229" spans="2:28" x14ac:dyDescent="0.25">
      <c r="B229" s="132"/>
      <c r="C229" s="107"/>
      <c r="D229" s="170"/>
      <c r="E229" s="90"/>
      <c r="F229" s="90"/>
      <c r="G229" s="90"/>
      <c r="H229" s="170"/>
      <c r="I229" s="90"/>
      <c r="J229" s="102"/>
      <c r="K229" s="102"/>
      <c r="L229" s="90"/>
      <c r="M229" s="90"/>
      <c r="N229" s="90"/>
      <c r="O229" s="90"/>
      <c r="P229" s="90"/>
      <c r="Q229" s="199"/>
      <c r="R229" s="199"/>
      <c r="S229" s="90"/>
      <c r="T229" s="90"/>
      <c r="U229" s="90"/>
      <c r="V229" s="90"/>
      <c r="W229" s="90"/>
      <c r="X229" s="518"/>
      <c r="Y229" s="128"/>
      <c r="Z229" s="128"/>
      <c r="AA229" s="90"/>
      <c r="AB229" s="90"/>
    </row>
    <row r="230" spans="2:28" x14ac:dyDescent="0.25">
      <c r="B230" s="241" t="s">
        <v>74</v>
      </c>
      <c r="C230" s="286"/>
      <c r="D230" s="280"/>
      <c r="E230" s="281"/>
      <c r="F230" s="281"/>
      <c r="G230" s="281"/>
      <c r="H230" s="280"/>
      <c r="I230" s="281"/>
      <c r="J230" s="287"/>
      <c r="K230" s="287"/>
      <c r="L230" s="281"/>
      <c r="M230" s="281"/>
      <c r="N230" s="281"/>
      <c r="O230" s="281"/>
      <c r="P230" s="281"/>
      <c r="Q230" s="281"/>
      <c r="R230" s="281"/>
      <c r="S230" s="281"/>
      <c r="T230" s="281"/>
      <c r="U230" s="281"/>
      <c r="V230" s="281"/>
      <c r="W230" s="281"/>
      <c r="X230" s="521"/>
      <c r="Y230" s="288"/>
      <c r="Z230" s="288"/>
      <c r="AA230" s="281"/>
      <c r="AB230" s="281"/>
    </row>
    <row r="231" spans="2:28" x14ac:dyDescent="0.25">
      <c r="B231" s="133"/>
      <c r="C231" s="107"/>
      <c r="D231" s="170"/>
      <c r="E231" s="90"/>
      <c r="F231" s="112"/>
      <c r="G231" s="90"/>
      <c r="H231" s="170"/>
      <c r="I231" s="90"/>
      <c r="J231" s="193"/>
      <c r="K231" s="102"/>
      <c r="L231" s="90"/>
      <c r="M231" s="90"/>
      <c r="N231" s="90"/>
      <c r="O231" s="90"/>
      <c r="P231" s="90"/>
      <c r="Q231" s="199"/>
      <c r="R231" s="199"/>
      <c r="S231" s="90"/>
      <c r="T231" s="90"/>
      <c r="U231" s="90"/>
      <c r="V231" s="90"/>
      <c r="W231" s="90"/>
      <c r="X231" s="518"/>
      <c r="Y231" s="128"/>
      <c r="Z231" s="185"/>
      <c r="AA231" s="90"/>
      <c r="AB231" s="90"/>
    </row>
    <row r="232" spans="2:28" ht="15" customHeight="1" x14ac:dyDescent="0.25">
      <c r="B232" s="197" t="s">
        <v>88</v>
      </c>
      <c r="C232" s="90"/>
      <c r="D232" s="213" t="s">
        <v>76</v>
      </c>
      <c r="E232" s="111"/>
      <c r="F232" s="208">
        <v>10</v>
      </c>
      <c r="G232" s="105"/>
      <c r="H232" s="213" t="s">
        <v>77</v>
      </c>
      <c r="I232" s="111"/>
      <c r="J232" s="208">
        <v>1</v>
      </c>
      <c r="K232" s="181"/>
      <c r="L232" s="199"/>
      <c r="M232" s="199"/>
      <c r="N232" s="199"/>
      <c r="O232" s="160"/>
      <c r="P232" s="147">
        <v>7000</v>
      </c>
      <c r="Q232" s="211"/>
      <c r="R232" s="354">
        <f t="shared" ref="R232:R237" si="130">P232/$V$6</f>
        <v>17.5</v>
      </c>
      <c r="S232" s="158"/>
      <c r="T232" s="99">
        <f t="shared" ref="T232:T237" si="131">IF(N232=0,IF(J232=0,F232*P232,F232*J232*P232),F232*J232*N232*P232)</f>
        <v>70000</v>
      </c>
      <c r="U232" s="90"/>
      <c r="V232" s="99">
        <f>T232/$V$226</f>
        <v>166.66666666666666</v>
      </c>
      <c r="W232" s="102"/>
      <c r="X232" s="503">
        <f>V232/$V$3</f>
        <v>4.1992105484168975E-4</v>
      </c>
      <c r="Y232" s="184"/>
      <c r="Z232" s="273">
        <f t="shared" ref="Z232:Z238" si="132">V232/$V$315</f>
        <v>4.527897048562034E-4</v>
      </c>
      <c r="AA232" s="105"/>
      <c r="AB232" s="90" t="s">
        <v>78</v>
      </c>
    </row>
    <row r="233" spans="2:28" ht="15" customHeight="1" x14ac:dyDescent="0.25">
      <c r="B233" s="205" t="s">
        <v>125</v>
      </c>
      <c r="C233" s="90"/>
      <c r="D233" s="213" t="s">
        <v>76</v>
      </c>
      <c r="E233" s="90"/>
      <c r="F233" s="208">
        <v>2</v>
      </c>
      <c r="G233" s="90"/>
      <c r="H233" s="213" t="s">
        <v>77</v>
      </c>
      <c r="I233" s="111"/>
      <c r="J233" s="208">
        <v>1</v>
      </c>
      <c r="K233" s="181"/>
      <c r="L233" s="199"/>
      <c r="M233" s="199"/>
      <c r="N233" s="199"/>
      <c r="O233" s="160"/>
      <c r="P233" s="208">
        <v>8700</v>
      </c>
      <c r="Q233" s="211"/>
      <c r="R233" s="354">
        <f t="shared" si="130"/>
        <v>21.75</v>
      </c>
      <c r="S233" s="158"/>
      <c r="T233" s="200">
        <f t="shared" si="131"/>
        <v>17400</v>
      </c>
      <c r="U233" s="90"/>
      <c r="V233" s="200">
        <f t="shared" ref="V233:V237" si="133">T233/$V$226</f>
        <v>41.428571428571431</v>
      </c>
      <c r="W233" s="102"/>
      <c r="X233" s="503">
        <f t="shared" ref="X233:X237" si="134">V233/$V$3</f>
        <v>1.0438037648922004E-4</v>
      </c>
      <c r="Y233" s="184"/>
      <c r="Z233" s="273">
        <f t="shared" si="132"/>
        <v>1.12550583778542E-4</v>
      </c>
      <c r="AA233" s="105"/>
      <c r="AB233" s="90" t="s">
        <v>79</v>
      </c>
    </row>
    <row r="234" spans="2:28" s="198" customFormat="1" ht="15" customHeight="1" x14ac:dyDescent="0.25">
      <c r="B234" s="197" t="s">
        <v>158</v>
      </c>
      <c r="C234" s="199"/>
      <c r="D234" s="213" t="s">
        <v>76</v>
      </c>
      <c r="E234" s="199"/>
      <c r="F234" s="208">
        <v>2</v>
      </c>
      <c r="G234" s="199"/>
      <c r="H234" s="213" t="s">
        <v>77</v>
      </c>
      <c r="I234" s="199"/>
      <c r="J234" s="208">
        <v>1</v>
      </c>
      <c r="K234" s="211"/>
      <c r="L234" s="199"/>
      <c r="M234" s="199"/>
      <c r="N234" s="199"/>
      <c r="O234" s="212"/>
      <c r="P234" s="208">
        <v>1700</v>
      </c>
      <c r="Q234" s="211"/>
      <c r="R234" s="354">
        <f t="shared" ref="R234" si="135">P234/$V$6</f>
        <v>4.25</v>
      </c>
      <c r="S234" s="211"/>
      <c r="T234" s="200">
        <f t="shared" si="131"/>
        <v>3400</v>
      </c>
      <c r="U234" s="199"/>
      <c r="V234" s="200">
        <f t="shared" si="133"/>
        <v>8.0952380952380949</v>
      </c>
      <c r="W234" s="201"/>
      <c r="X234" s="503">
        <f t="shared" ref="X234" si="136">V234/$V$3</f>
        <v>2.0396165520882075E-5</v>
      </c>
      <c r="Y234" s="184"/>
      <c r="Z234" s="273">
        <f t="shared" si="132"/>
        <v>2.1992642807301307E-5</v>
      </c>
      <c r="AA234" s="105"/>
      <c r="AB234" s="199" t="s">
        <v>81</v>
      </c>
    </row>
    <row r="235" spans="2:28" ht="15" customHeight="1" x14ac:dyDescent="0.25">
      <c r="B235" s="197" t="s">
        <v>89</v>
      </c>
      <c r="C235" s="90"/>
      <c r="D235" s="213" t="s">
        <v>202</v>
      </c>
      <c r="E235" s="90"/>
      <c r="F235" s="208">
        <v>1</v>
      </c>
      <c r="G235" s="90"/>
      <c r="H235" s="213" t="s">
        <v>77</v>
      </c>
      <c r="I235" s="90"/>
      <c r="J235" s="208">
        <v>1</v>
      </c>
      <c r="K235" s="158"/>
      <c r="L235" s="199"/>
      <c r="M235" s="90"/>
      <c r="N235" s="199"/>
      <c r="O235" s="160"/>
      <c r="P235" s="208">
        <v>7000</v>
      </c>
      <c r="Q235" s="211"/>
      <c r="R235" s="354">
        <f t="shared" si="130"/>
        <v>17.5</v>
      </c>
      <c r="S235" s="158"/>
      <c r="T235" s="200">
        <f t="shared" si="131"/>
        <v>7000</v>
      </c>
      <c r="U235" s="90"/>
      <c r="V235" s="200">
        <f t="shared" si="133"/>
        <v>16.666666666666668</v>
      </c>
      <c r="W235" s="102"/>
      <c r="X235" s="503">
        <f t="shared" si="134"/>
        <v>4.199210548416898E-5</v>
      </c>
      <c r="Y235" s="184"/>
      <c r="Z235" s="273">
        <f t="shared" si="132"/>
        <v>4.5278970485620342E-5</v>
      </c>
      <c r="AA235" s="105"/>
      <c r="AB235" s="90" t="s">
        <v>81</v>
      </c>
    </row>
    <row r="236" spans="2:28" ht="15" customHeight="1" x14ac:dyDescent="0.25">
      <c r="B236" s="197" t="s">
        <v>18</v>
      </c>
      <c r="C236" s="90"/>
      <c r="D236" s="213" t="s">
        <v>168</v>
      </c>
      <c r="E236" s="90"/>
      <c r="F236" s="208">
        <v>16</v>
      </c>
      <c r="G236" s="90"/>
      <c r="H236" s="213" t="s">
        <v>77</v>
      </c>
      <c r="I236" s="199"/>
      <c r="J236" s="208">
        <v>1</v>
      </c>
      <c r="K236" s="199"/>
      <c r="L236" s="199"/>
      <c r="M236" s="199"/>
      <c r="N236" s="199"/>
      <c r="O236" s="160"/>
      <c r="P236" s="208">
        <v>400</v>
      </c>
      <c r="Q236" s="211"/>
      <c r="R236" s="354">
        <f t="shared" si="130"/>
        <v>1</v>
      </c>
      <c r="S236" s="158"/>
      <c r="T236" s="200">
        <f t="shared" si="131"/>
        <v>6400</v>
      </c>
      <c r="U236" s="90"/>
      <c r="V236" s="200">
        <f t="shared" si="133"/>
        <v>15.238095238095237</v>
      </c>
      <c r="W236" s="102"/>
      <c r="X236" s="503">
        <f t="shared" si="134"/>
        <v>3.8392782156954494E-5</v>
      </c>
      <c r="Y236" s="184"/>
      <c r="Z236" s="273">
        <f t="shared" si="132"/>
        <v>4.1397915872567169E-5</v>
      </c>
      <c r="AA236" s="105"/>
      <c r="AB236" s="90" t="s">
        <v>82</v>
      </c>
    </row>
    <row r="237" spans="2:28" ht="15" customHeight="1" x14ac:dyDescent="0.25">
      <c r="B237" s="197" t="s">
        <v>19</v>
      </c>
      <c r="C237" s="90"/>
      <c r="D237" s="213" t="s">
        <v>159</v>
      </c>
      <c r="E237" s="90"/>
      <c r="F237" s="208">
        <v>1</v>
      </c>
      <c r="G237" s="90"/>
      <c r="H237" s="169" t="s">
        <v>83</v>
      </c>
      <c r="I237" s="111"/>
      <c r="J237" s="208">
        <v>50</v>
      </c>
      <c r="K237" s="181"/>
      <c r="L237" s="169" t="s">
        <v>77</v>
      </c>
      <c r="M237" s="180"/>
      <c r="N237" s="208">
        <v>1</v>
      </c>
      <c r="O237" s="182"/>
      <c r="P237" s="208">
        <v>853.4</v>
      </c>
      <c r="Q237" s="211"/>
      <c r="R237" s="354">
        <f t="shared" si="130"/>
        <v>2.1334999999999997</v>
      </c>
      <c r="S237" s="158"/>
      <c r="T237" s="200">
        <f t="shared" si="131"/>
        <v>42670</v>
      </c>
      <c r="U237" s="90"/>
      <c r="V237" s="200">
        <f t="shared" si="133"/>
        <v>101.5952380952381</v>
      </c>
      <c r="W237" s="102"/>
      <c r="X237" s="503">
        <f t="shared" si="134"/>
        <v>2.5597187728707005E-4</v>
      </c>
      <c r="Y237" s="184"/>
      <c r="Z237" s="273">
        <f t="shared" si="132"/>
        <v>2.7600766723163143E-4</v>
      </c>
      <c r="AA237" s="105"/>
      <c r="AB237" s="91" t="s">
        <v>84</v>
      </c>
    </row>
    <row r="238" spans="2:28" ht="15.75" thickBot="1" x14ac:dyDescent="0.3">
      <c r="B238" s="195" t="s">
        <v>85</v>
      </c>
      <c r="C238" s="90"/>
      <c r="D238" s="170"/>
      <c r="E238" s="90"/>
      <c r="F238" s="158"/>
      <c r="G238" s="90"/>
      <c r="H238" s="170"/>
      <c r="I238" s="90"/>
      <c r="J238" s="179"/>
      <c r="K238" s="158"/>
      <c r="L238" s="160"/>
      <c r="M238" s="160"/>
      <c r="N238" s="183"/>
      <c r="O238" s="160"/>
      <c r="P238" s="158"/>
      <c r="Q238" s="211"/>
      <c r="R238" s="211"/>
      <c r="S238" s="158"/>
      <c r="T238" s="145">
        <f>SUM(T232:T237)</f>
        <v>146870</v>
      </c>
      <c r="U238" s="95"/>
      <c r="V238" s="145">
        <f>SUM(V232:V237)</f>
        <v>349.69047619047615</v>
      </c>
      <c r="W238" s="146"/>
      <c r="X238" s="504">
        <f>SUM(X232:X237)</f>
        <v>8.8105436177998535E-4</v>
      </c>
      <c r="Y238" s="272"/>
      <c r="Z238" s="274">
        <f t="shared" si="132"/>
        <v>9.5001748503186552E-4</v>
      </c>
      <c r="AA238" s="105"/>
      <c r="AB238" s="90"/>
    </row>
    <row r="239" spans="2:28" x14ac:dyDescent="0.25">
      <c r="B239" s="196"/>
      <c r="C239" s="90"/>
      <c r="D239" s="170"/>
      <c r="E239" s="90"/>
      <c r="F239" s="158"/>
      <c r="G239" s="90"/>
      <c r="H239" s="170"/>
      <c r="I239" s="90"/>
      <c r="J239" s="158"/>
      <c r="K239" s="158"/>
      <c r="L239" s="160"/>
      <c r="M239" s="160"/>
      <c r="N239" s="160"/>
      <c r="O239" s="160"/>
      <c r="P239" s="158"/>
      <c r="Q239" s="211"/>
      <c r="R239" s="211"/>
      <c r="S239" s="158"/>
      <c r="T239" s="117"/>
      <c r="U239" s="90"/>
      <c r="V239" s="117"/>
      <c r="W239" s="120"/>
      <c r="X239" s="510"/>
      <c r="Y239" s="130"/>
      <c r="Z239" s="130"/>
      <c r="AA239" s="90"/>
      <c r="AB239" s="90"/>
    </row>
    <row r="240" spans="2:28" x14ac:dyDescent="0.25">
      <c r="B240" s="239" t="s">
        <v>86</v>
      </c>
      <c r="C240" s="281"/>
      <c r="D240" s="280"/>
      <c r="E240" s="281"/>
      <c r="F240" s="282"/>
      <c r="G240" s="281"/>
      <c r="H240" s="280"/>
      <c r="I240" s="281"/>
      <c r="J240" s="282"/>
      <c r="K240" s="282"/>
      <c r="L240" s="283"/>
      <c r="M240" s="283"/>
      <c r="N240" s="283"/>
      <c r="O240" s="283"/>
      <c r="P240" s="282"/>
      <c r="Q240" s="282"/>
      <c r="R240" s="282"/>
      <c r="S240" s="282"/>
      <c r="T240" s="284"/>
      <c r="U240" s="281"/>
      <c r="V240" s="284"/>
      <c r="W240" s="284"/>
      <c r="X240" s="513"/>
      <c r="Y240" s="285"/>
      <c r="Z240" s="285"/>
      <c r="AA240" s="281"/>
      <c r="AB240" s="281"/>
    </row>
    <row r="241" spans="2:29" x14ac:dyDescent="0.25">
      <c r="B241" s="214"/>
      <c r="C241" s="90"/>
      <c r="D241" s="170"/>
      <c r="E241" s="90"/>
      <c r="F241" s="158"/>
      <c r="G241" s="90"/>
      <c r="H241" s="170"/>
      <c r="I241" s="90"/>
      <c r="J241" s="158"/>
      <c r="K241" s="158"/>
      <c r="L241" s="160"/>
      <c r="M241" s="160"/>
      <c r="N241" s="160"/>
      <c r="O241" s="160"/>
      <c r="P241" s="158"/>
      <c r="Q241" s="211"/>
      <c r="R241" s="211"/>
      <c r="S241" s="158"/>
      <c r="T241" s="109"/>
      <c r="U241" s="90"/>
      <c r="V241" s="109"/>
      <c r="W241" s="121"/>
      <c r="X241" s="512"/>
      <c r="Y241" s="129"/>
      <c r="Z241" s="129"/>
      <c r="AA241" s="90"/>
      <c r="AB241" s="90"/>
    </row>
    <row r="242" spans="2:29" s="123" customFormat="1" ht="15" customHeight="1" x14ac:dyDescent="0.25">
      <c r="B242" s="206" t="s">
        <v>87</v>
      </c>
      <c r="C242" s="95"/>
      <c r="D242" s="170"/>
      <c r="E242" s="199"/>
      <c r="F242" s="211"/>
      <c r="G242" s="199"/>
      <c r="H242" s="170"/>
      <c r="I242" s="199"/>
      <c r="J242" s="211"/>
      <c r="K242" s="211"/>
      <c r="L242" s="212"/>
      <c r="M242" s="212"/>
      <c r="N242" s="212"/>
      <c r="O242" s="212"/>
      <c r="P242" s="211"/>
      <c r="Q242" s="211"/>
      <c r="R242" s="211"/>
      <c r="S242" s="211"/>
      <c r="T242" s="109"/>
      <c r="U242" s="199"/>
      <c r="V242" s="109"/>
      <c r="W242" s="121"/>
      <c r="X242" s="512"/>
      <c r="Y242" s="129"/>
      <c r="Z242" s="130"/>
      <c r="AA242" s="199"/>
      <c r="AB242" s="199"/>
      <c r="AC242" s="235"/>
    </row>
    <row r="243" spans="2:29" s="123" customFormat="1" ht="15" customHeight="1" x14ac:dyDescent="0.25">
      <c r="B243" s="197" t="s">
        <v>88</v>
      </c>
      <c r="C243" s="95"/>
      <c r="D243" s="213" t="s">
        <v>76</v>
      </c>
      <c r="E243" s="199"/>
      <c r="F243" s="208">
        <v>10</v>
      </c>
      <c r="G243" s="199"/>
      <c r="H243" s="213" t="s">
        <v>77</v>
      </c>
      <c r="I243" s="199"/>
      <c r="J243" s="208">
        <v>22</v>
      </c>
      <c r="K243" s="211"/>
      <c r="L243" s="212"/>
      <c r="M243" s="199"/>
      <c r="N243" s="212"/>
      <c r="O243" s="212"/>
      <c r="P243" s="208">
        <v>7000</v>
      </c>
      <c r="Q243" s="211"/>
      <c r="R243" s="354">
        <f t="shared" ref="R243:R248" si="137">P243/$V$6</f>
        <v>17.5</v>
      </c>
      <c r="S243" s="211"/>
      <c r="T243" s="200">
        <f t="shared" ref="T243:T248" si="138">IF(N243=0,IF(J243=0,F243*P243,F243*J243*P243),F243*J243*N243*P243)</f>
        <v>1540000</v>
      </c>
      <c r="U243" s="199"/>
      <c r="V243" s="200">
        <f t="shared" ref="V243:V248" si="139">T243/$V$226</f>
        <v>3666.6666666666665</v>
      </c>
      <c r="W243" s="201"/>
      <c r="X243" s="503">
        <f t="shared" ref="X243:X248" si="140">V243/$V$3</f>
        <v>9.2382632065171749E-3</v>
      </c>
      <c r="Y243" s="184"/>
      <c r="Z243" s="273">
        <f t="shared" ref="Z243:Z249" si="141">V243/$V$315</f>
        <v>9.9613735068364746E-3</v>
      </c>
      <c r="AA243" s="105"/>
      <c r="AB243" s="199" t="s">
        <v>78</v>
      </c>
      <c r="AC243" s="235"/>
    </row>
    <row r="244" spans="2:29" s="123" customFormat="1" ht="15" customHeight="1" x14ac:dyDescent="0.25">
      <c r="B244" s="197" t="s">
        <v>125</v>
      </c>
      <c r="C244" s="95"/>
      <c r="D244" s="213" t="s">
        <v>76</v>
      </c>
      <c r="E244" s="199"/>
      <c r="F244" s="208">
        <v>2</v>
      </c>
      <c r="G244" s="199"/>
      <c r="H244" s="213" t="s">
        <v>77</v>
      </c>
      <c r="I244" s="199"/>
      <c r="J244" s="208">
        <v>22</v>
      </c>
      <c r="K244" s="211"/>
      <c r="L244" s="212"/>
      <c r="M244" s="199"/>
      <c r="N244" s="212"/>
      <c r="O244" s="212"/>
      <c r="P244" s="208">
        <v>8700</v>
      </c>
      <c r="Q244" s="211"/>
      <c r="R244" s="354">
        <f t="shared" si="137"/>
        <v>21.75</v>
      </c>
      <c r="S244" s="211"/>
      <c r="T244" s="200">
        <f t="shared" si="138"/>
        <v>382800</v>
      </c>
      <c r="U244" s="199"/>
      <c r="V244" s="200">
        <f t="shared" si="139"/>
        <v>911.42857142857144</v>
      </c>
      <c r="W244" s="201"/>
      <c r="X244" s="503">
        <f t="shared" si="140"/>
        <v>2.2963682827628405E-3</v>
      </c>
      <c r="Y244" s="204"/>
      <c r="Z244" s="273">
        <f t="shared" si="141"/>
        <v>2.4761128431279237E-3</v>
      </c>
      <c r="AA244" s="199"/>
      <c r="AB244" s="199" t="s">
        <v>80</v>
      </c>
      <c r="AC244" s="235"/>
    </row>
    <row r="245" spans="2:29" s="123" customFormat="1" ht="15" customHeight="1" x14ac:dyDescent="0.25">
      <c r="B245" s="197" t="s">
        <v>200</v>
      </c>
      <c r="C245" s="95"/>
      <c r="D245" s="213" t="s">
        <v>76</v>
      </c>
      <c r="E245" s="199"/>
      <c r="F245" s="208">
        <v>1</v>
      </c>
      <c r="G245" s="199"/>
      <c r="H245" s="213" t="s">
        <v>77</v>
      </c>
      <c r="I245" s="199"/>
      <c r="J245" s="208">
        <v>22</v>
      </c>
      <c r="K245" s="211"/>
      <c r="L245" s="212"/>
      <c r="M245" s="199"/>
      <c r="N245" s="212"/>
      <c r="O245" s="212"/>
      <c r="P245" s="208">
        <v>1700</v>
      </c>
      <c r="Q245" s="211"/>
      <c r="R245" s="354">
        <f t="shared" ref="R245" si="142">P245/$V$6</f>
        <v>4.25</v>
      </c>
      <c r="S245" s="211"/>
      <c r="T245" s="200">
        <f t="shared" ref="T245" si="143">IF(N245=0,IF(J245=0,F245*P245,F245*J245*P245),F245*J245*N245*P245)</f>
        <v>37400</v>
      </c>
      <c r="U245" s="199"/>
      <c r="V245" s="200">
        <f t="shared" si="139"/>
        <v>89.047619047619051</v>
      </c>
      <c r="W245" s="201"/>
      <c r="X245" s="503">
        <f t="shared" ref="X245" si="144">V245/$V$3</f>
        <v>2.2435782072970282E-4</v>
      </c>
      <c r="Y245" s="204"/>
      <c r="Z245" s="273">
        <f t="shared" si="141"/>
        <v>2.4191907088031439E-4</v>
      </c>
      <c r="AA245" s="199"/>
      <c r="AB245" s="199" t="s">
        <v>80</v>
      </c>
      <c r="AC245" s="235"/>
    </row>
    <row r="246" spans="2:29" s="123" customFormat="1" ht="15" customHeight="1" x14ac:dyDescent="0.25">
      <c r="B246" s="197" t="s">
        <v>89</v>
      </c>
      <c r="C246" s="95"/>
      <c r="D246" s="213" t="s">
        <v>201</v>
      </c>
      <c r="E246" s="199"/>
      <c r="F246" s="208">
        <v>2</v>
      </c>
      <c r="G246" s="199"/>
      <c r="H246" s="213" t="s">
        <v>77</v>
      </c>
      <c r="I246" s="199"/>
      <c r="J246" s="208">
        <v>22</v>
      </c>
      <c r="K246" s="211"/>
      <c r="L246" s="212"/>
      <c r="M246" s="199"/>
      <c r="N246" s="212"/>
      <c r="O246" s="212"/>
      <c r="P246" s="208">
        <v>7000</v>
      </c>
      <c r="Q246" s="211"/>
      <c r="R246" s="354">
        <f t="shared" si="137"/>
        <v>17.5</v>
      </c>
      <c r="S246" s="211"/>
      <c r="T246" s="200">
        <f t="shared" si="138"/>
        <v>308000</v>
      </c>
      <c r="U246" s="199"/>
      <c r="V246" s="200">
        <f t="shared" si="139"/>
        <v>733.33333333333337</v>
      </c>
      <c r="W246" s="201"/>
      <c r="X246" s="503">
        <f t="shared" si="140"/>
        <v>1.847652641303435E-3</v>
      </c>
      <c r="Y246" s="204"/>
      <c r="Z246" s="273">
        <f t="shared" si="141"/>
        <v>1.992274701367295E-3</v>
      </c>
      <c r="AA246" s="199"/>
      <c r="AB246" s="199" t="s">
        <v>90</v>
      </c>
      <c r="AC246" s="235"/>
    </row>
    <row r="247" spans="2:29" s="198" customFormat="1" ht="15" customHeight="1" x14ac:dyDescent="0.25">
      <c r="B247" s="197" t="s">
        <v>18</v>
      </c>
      <c r="C247" s="199"/>
      <c r="D247" s="213" t="s">
        <v>168</v>
      </c>
      <c r="E247" s="199"/>
      <c r="F247" s="208">
        <v>17</v>
      </c>
      <c r="G247" s="199"/>
      <c r="H247" s="213" t="s">
        <v>77</v>
      </c>
      <c r="I247" s="199"/>
      <c r="J247" s="208">
        <v>22</v>
      </c>
      <c r="K247" s="199"/>
      <c r="L247" s="212"/>
      <c r="M247" s="199"/>
      <c r="N247" s="212"/>
      <c r="O247" s="212"/>
      <c r="P247" s="208">
        <v>400</v>
      </c>
      <c r="Q247" s="211"/>
      <c r="R247" s="354">
        <f t="shared" si="137"/>
        <v>1</v>
      </c>
      <c r="S247" s="211"/>
      <c r="T247" s="200">
        <f>IF(N247=0,IF(J247=0,F247*P247,F247*J247*P247),F247*J247*N247*P247)</f>
        <v>149600</v>
      </c>
      <c r="U247" s="199"/>
      <c r="V247" s="200">
        <f t="shared" si="139"/>
        <v>356.1904761904762</v>
      </c>
      <c r="W247" s="201"/>
      <c r="X247" s="503">
        <f t="shared" si="140"/>
        <v>8.9743128291881128E-4</v>
      </c>
      <c r="Y247" s="184"/>
      <c r="Z247" s="273">
        <f t="shared" si="141"/>
        <v>9.6767628352125757E-4</v>
      </c>
      <c r="AA247" s="105"/>
      <c r="AB247" s="199" t="s">
        <v>82</v>
      </c>
    </row>
    <row r="248" spans="2:29" s="123" customFormat="1" ht="15" customHeight="1" x14ac:dyDescent="0.25">
      <c r="B248" s="197" t="s">
        <v>19</v>
      </c>
      <c r="C248" s="95"/>
      <c r="D248" s="213" t="s">
        <v>159</v>
      </c>
      <c r="E248" s="111"/>
      <c r="F248" s="208">
        <v>2</v>
      </c>
      <c r="G248" s="105"/>
      <c r="H248" s="213" t="s">
        <v>83</v>
      </c>
      <c r="I248" s="111"/>
      <c r="J248" s="208">
        <v>20</v>
      </c>
      <c r="K248" s="181"/>
      <c r="L248" s="213" t="s">
        <v>77</v>
      </c>
      <c r="M248" s="212"/>
      <c r="N248" s="208">
        <v>22</v>
      </c>
      <c r="O248" s="212"/>
      <c r="P248" s="208">
        <v>853.4</v>
      </c>
      <c r="Q248" s="211"/>
      <c r="R248" s="354">
        <f t="shared" si="137"/>
        <v>2.1334999999999997</v>
      </c>
      <c r="S248" s="211"/>
      <c r="T248" s="200">
        <f t="shared" si="138"/>
        <v>750992</v>
      </c>
      <c r="U248" s="199"/>
      <c r="V248" s="200">
        <f t="shared" si="139"/>
        <v>1788.0761904761905</v>
      </c>
      <c r="W248" s="201"/>
      <c r="X248" s="503">
        <f t="shared" si="140"/>
        <v>4.505105040252433E-3</v>
      </c>
      <c r="Y248" s="184"/>
      <c r="Z248" s="273">
        <f t="shared" si="141"/>
        <v>4.8577349432767127E-3</v>
      </c>
      <c r="AA248" s="105"/>
      <c r="AB248" s="91" t="s">
        <v>84</v>
      </c>
      <c r="AC248" s="235"/>
    </row>
    <row r="249" spans="2:29" s="123" customFormat="1" ht="15" customHeight="1" thickBot="1" x14ac:dyDescent="0.3">
      <c r="B249" s="210" t="s">
        <v>91</v>
      </c>
      <c r="C249" s="95"/>
      <c r="D249" s="213"/>
      <c r="E249" s="199"/>
      <c r="F249" s="211"/>
      <c r="G249" s="199"/>
      <c r="H249" s="170"/>
      <c r="I249" s="199"/>
      <c r="J249" s="211"/>
      <c r="K249" s="211"/>
      <c r="L249" s="212"/>
      <c r="M249" s="212"/>
      <c r="N249" s="212"/>
      <c r="O249" s="212"/>
      <c r="P249" s="211"/>
      <c r="Q249" s="211"/>
      <c r="R249" s="211"/>
      <c r="S249" s="211"/>
      <c r="T249" s="142">
        <f>SUM(T243:T248)</f>
        <v>3168792</v>
      </c>
      <c r="U249" s="143"/>
      <c r="V249" s="142">
        <f>SUM(V243:V248)</f>
        <v>7544.7428571428563</v>
      </c>
      <c r="W249" s="144"/>
      <c r="X249" s="514">
        <f>SUM(X243:X248)</f>
        <v>1.9009178274484399E-2</v>
      </c>
      <c r="Y249" s="174"/>
      <c r="Z249" s="325">
        <f t="shared" si="141"/>
        <v>2.0497091349009976E-2</v>
      </c>
      <c r="AA249" s="199"/>
      <c r="AB249" s="199"/>
      <c r="AC249" s="235"/>
    </row>
    <row r="250" spans="2:29" x14ac:dyDescent="0.25">
      <c r="B250" s="197"/>
      <c r="C250" s="90"/>
      <c r="D250" s="169"/>
      <c r="E250" s="90"/>
      <c r="F250" s="158"/>
      <c r="G250" s="90"/>
      <c r="H250" s="170"/>
      <c r="I250" s="90"/>
      <c r="J250" s="158"/>
      <c r="K250" s="158"/>
      <c r="L250" s="160"/>
      <c r="M250" s="160"/>
      <c r="N250" s="160"/>
      <c r="O250" s="160"/>
      <c r="P250" s="158"/>
      <c r="Q250" s="211"/>
      <c r="R250" s="211"/>
      <c r="S250" s="158"/>
      <c r="T250" s="99"/>
      <c r="U250" s="90"/>
      <c r="V250" s="99"/>
      <c r="W250" s="102"/>
      <c r="X250" s="503"/>
      <c r="Y250" s="127"/>
      <c r="Z250" s="129"/>
      <c r="AA250" s="90"/>
      <c r="AB250" s="91"/>
    </row>
    <row r="251" spans="2:29" x14ac:dyDescent="0.25">
      <c r="B251" s="207" t="s">
        <v>92</v>
      </c>
      <c r="C251" s="90"/>
      <c r="D251" s="169"/>
      <c r="E251" s="90"/>
      <c r="F251" s="158"/>
      <c r="G251" s="90"/>
      <c r="H251" s="170"/>
      <c r="I251" s="90"/>
      <c r="J251" s="158"/>
      <c r="K251" s="158"/>
      <c r="L251" s="160"/>
      <c r="M251" s="160"/>
      <c r="N251" s="160"/>
      <c r="O251" s="160"/>
      <c r="P251" s="158"/>
      <c r="Q251" s="211"/>
      <c r="R251" s="211"/>
      <c r="S251" s="158"/>
      <c r="T251" s="99"/>
      <c r="U251" s="90"/>
      <c r="V251" s="99"/>
      <c r="W251" s="102"/>
      <c r="X251" s="503"/>
      <c r="Y251" s="127"/>
      <c r="Z251" s="127"/>
      <c r="AA251" s="90"/>
      <c r="AB251" s="91"/>
    </row>
    <row r="252" spans="2:29" ht="15" customHeight="1" x14ac:dyDescent="0.25">
      <c r="B252" s="197" t="s">
        <v>20</v>
      </c>
      <c r="C252" s="90"/>
      <c r="D252" s="213" t="s">
        <v>93</v>
      </c>
      <c r="E252" s="90"/>
      <c r="F252" s="208">
        <v>55</v>
      </c>
      <c r="G252" s="90"/>
      <c r="H252" s="170"/>
      <c r="I252" s="90"/>
      <c r="J252" s="211"/>
      <c r="K252" s="158"/>
      <c r="L252" s="160"/>
      <c r="M252" s="160"/>
      <c r="N252" s="160"/>
      <c r="O252" s="160"/>
      <c r="P252" s="208">
        <v>3000</v>
      </c>
      <c r="Q252" s="211"/>
      <c r="R252" s="354">
        <f t="shared" ref="R252:R260" si="145">P252/$V$6</f>
        <v>7.5</v>
      </c>
      <c r="S252" s="158"/>
      <c r="T252" s="200">
        <f t="shared" ref="T252:T260" si="146">IF(N252=0,IF(J252=0,F252*P252,F252*J252*P252),F252*J252*N252*P252)</f>
        <v>165000</v>
      </c>
      <c r="U252" s="199"/>
      <c r="V252" s="200">
        <f t="shared" ref="V252:V260" si="147">T252/$V$226</f>
        <v>392.85714285714283</v>
      </c>
      <c r="W252" s="201"/>
      <c r="X252" s="503">
        <f t="shared" ref="X252:X260" si="148">V252/$V$3</f>
        <v>9.8981391498398287E-4</v>
      </c>
      <c r="Y252" s="127"/>
      <c r="Z252" s="273">
        <f t="shared" ref="Z252:Z261" si="149">V252/$V$315</f>
        <v>1.0672900185896223E-3</v>
      </c>
      <c r="AA252" s="90"/>
      <c r="AB252" s="90" t="s">
        <v>94</v>
      </c>
    </row>
    <row r="253" spans="2:29" ht="15" customHeight="1" x14ac:dyDescent="0.25">
      <c r="B253" s="197" t="s">
        <v>21</v>
      </c>
      <c r="C253" s="90"/>
      <c r="D253" s="213" t="s">
        <v>93</v>
      </c>
      <c r="E253" s="90"/>
      <c r="F253" s="208">
        <v>11</v>
      </c>
      <c r="G253" s="90"/>
      <c r="H253" s="170"/>
      <c r="I253" s="90"/>
      <c r="J253" s="211"/>
      <c r="K253" s="158"/>
      <c r="L253" s="160"/>
      <c r="M253" s="160"/>
      <c r="N253" s="160"/>
      <c r="O253" s="160"/>
      <c r="P253" s="208">
        <v>50</v>
      </c>
      <c r="Q253" s="211"/>
      <c r="R253" s="354">
        <f t="shared" si="145"/>
        <v>0.125</v>
      </c>
      <c r="S253" s="158"/>
      <c r="T253" s="200">
        <f t="shared" si="146"/>
        <v>550</v>
      </c>
      <c r="U253" s="199"/>
      <c r="V253" s="200">
        <f t="shared" si="147"/>
        <v>1.3095238095238095</v>
      </c>
      <c r="W253" s="201"/>
      <c r="X253" s="503">
        <f t="shared" si="148"/>
        <v>3.2993797166132767E-6</v>
      </c>
      <c r="Y253" s="127"/>
      <c r="Z253" s="273">
        <f t="shared" si="149"/>
        <v>3.5576333952987411E-6</v>
      </c>
      <c r="AA253" s="90"/>
      <c r="AB253" s="90" t="s">
        <v>94</v>
      </c>
    </row>
    <row r="254" spans="2:29" s="198" customFormat="1" ht="15" customHeight="1" x14ac:dyDescent="0.25">
      <c r="B254" s="197" t="s">
        <v>210</v>
      </c>
      <c r="C254" s="199"/>
      <c r="D254" s="213" t="s">
        <v>93</v>
      </c>
      <c r="E254" s="199"/>
      <c r="F254" s="208">
        <v>11</v>
      </c>
      <c r="G254" s="199"/>
      <c r="H254" s="170"/>
      <c r="I254" s="199"/>
      <c r="J254" s="211"/>
      <c r="K254" s="211"/>
      <c r="L254" s="212"/>
      <c r="M254" s="212"/>
      <c r="N254" s="212"/>
      <c r="O254" s="212"/>
      <c r="P254" s="208">
        <v>150</v>
      </c>
      <c r="Q254" s="211"/>
      <c r="R254" s="354">
        <f t="shared" ref="R254" si="150">P254/$V$6</f>
        <v>0.375</v>
      </c>
      <c r="S254" s="211"/>
      <c r="T254" s="200">
        <f t="shared" ref="T254" si="151">IF(N254=0,IF(J254=0,F254*P254,F254*J254*P254),F254*J254*N254*P254)</f>
        <v>1650</v>
      </c>
      <c r="U254" s="199"/>
      <c r="V254" s="200">
        <f t="shared" si="147"/>
        <v>3.9285714285714284</v>
      </c>
      <c r="W254" s="201"/>
      <c r="X254" s="503">
        <f t="shared" ref="X254" si="152">V254/$V$3</f>
        <v>9.8981391498398295E-6</v>
      </c>
      <c r="Y254" s="204"/>
      <c r="Z254" s="273">
        <f t="shared" si="149"/>
        <v>1.0672900185896223E-5</v>
      </c>
      <c r="AA254" s="199"/>
      <c r="AB254" s="199" t="s">
        <v>94</v>
      </c>
    </row>
    <row r="255" spans="2:29" ht="15" customHeight="1" x14ac:dyDescent="0.25">
      <c r="B255" s="197" t="s">
        <v>26</v>
      </c>
      <c r="C255" s="90"/>
      <c r="D255" s="213" t="s">
        <v>93</v>
      </c>
      <c r="E255" s="90"/>
      <c r="F255" s="208">
        <v>11</v>
      </c>
      <c r="G255" s="90"/>
      <c r="H255" s="170"/>
      <c r="I255" s="90"/>
      <c r="J255" s="211"/>
      <c r="K255" s="158"/>
      <c r="L255" s="160"/>
      <c r="M255" s="160"/>
      <c r="N255" s="160"/>
      <c r="O255" s="160"/>
      <c r="P255" s="208">
        <v>150</v>
      </c>
      <c r="Q255" s="211"/>
      <c r="R255" s="354">
        <f t="shared" si="145"/>
        <v>0.375</v>
      </c>
      <c r="S255" s="158"/>
      <c r="T255" s="200">
        <f t="shared" si="146"/>
        <v>1650</v>
      </c>
      <c r="U255" s="199"/>
      <c r="V255" s="200">
        <f t="shared" si="147"/>
        <v>3.9285714285714284</v>
      </c>
      <c r="W255" s="201"/>
      <c r="X255" s="503">
        <f t="shared" si="148"/>
        <v>9.8981391498398295E-6</v>
      </c>
      <c r="Y255" s="127"/>
      <c r="Z255" s="273">
        <f t="shared" si="149"/>
        <v>1.0672900185896223E-5</v>
      </c>
      <c r="AA255" s="90"/>
      <c r="AB255" s="90" t="s">
        <v>94</v>
      </c>
    </row>
    <row r="256" spans="2:29" ht="15" customHeight="1" x14ac:dyDescent="0.25">
      <c r="B256" s="197" t="s">
        <v>22</v>
      </c>
      <c r="C256" s="90"/>
      <c r="D256" s="213" t="s">
        <v>93</v>
      </c>
      <c r="E256" s="90"/>
      <c r="F256" s="208">
        <v>11</v>
      </c>
      <c r="G256" s="90"/>
      <c r="H256" s="170"/>
      <c r="I256" s="90"/>
      <c r="J256" s="211"/>
      <c r="K256" s="158"/>
      <c r="L256" s="160"/>
      <c r="M256" s="160"/>
      <c r="N256" s="160"/>
      <c r="O256" s="160"/>
      <c r="P256" s="208">
        <v>650</v>
      </c>
      <c r="Q256" s="211"/>
      <c r="R256" s="354">
        <f t="shared" si="145"/>
        <v>1.625</v>
      </c>
      <c r="S256" s="158"/>
      <c r="T256" s="200">
        <f t="shared" si="146"/>
        <v>7150</v>
      </c>
      <c r="U256" s="199"/>
      <c r="V256" s="200">
        <f t="shared" si="147"/>
        <v>17.023809523809526</v>
      </c>
      <c r="W256" s="201"/>
      <c r="X256" s="503">
        <f t="shared" si="148"/>
        <v>4.2891936315972604E-5</v>
      </c>
      <c r="Y256" s="127"/>
      <c r="Z256" s="273">
        <f t="shared" si="149"/>
        <v>4.6249234138883639E-5</v>
      </c>
      <c r="AA256" s="90"/>
      <c r="AB256" s="90" t="s">
        <v>94</v>
      </c>
    </row>
    <row r="257" spans="2:30" ht="15" customHeight="1" x14ac:dyDescent="0.25">
      <c r="B257" s="197" t="s">
        <v>23</v>
      </c>
      <c r="C257" s="90"/>
      <c r="D257" s="213" t="s">
        <v>93</v>
      </c>
      <c r="E257" s="90"/>
      <c r="F257" s="208">
        <v>11</v>
      </c>
      <c r="G257" s="90"/>
      <c r="H257" s="170"/>
      <c r="I257" s="90"/>
      <c r="J257" s="211"/>
      <c r="K257" s="158"/>
      <c r="L257" s="160"/>
      <c r="M257" s="160"/>
      <c r="N257" s="160"/>
      <c r="O257" s="160"/>
      <c r="P257" s="208">
        <v>1000</v>
      </c>
      <c r="Q257" s="211"/>
      <c r="R257" s="354">
        <f t="shared" si="145"/>
        <v>2.5</v>
      </c>
      <c r="S257" s="158"/>
      <c r="T257" s="200">
        <f t="shared" si="146"/>
        <v>11000</v>
      </c>
      <c r="U257" s="199"/>
      <c r="V257" s="200">
        <f t="shared" si="147"/>
        <v>26.19047619047619</v>
      </c>
      <c r="W257" s="201"/>
      <c r="X257" s="503">
        <f t="shared" si="148"/>
        <v>6.5987594332265535E-5</v>
      </c>
      <c r="Y257" s="127"/>
      <c r="Z257" s="273">
        <f t="shared" si="149"/>
        <v>7.1152667905974816E-5</v>
      </c>
      <c r="AA257" s="90"/>
      <c r="AB257" s="90" t="s">
        <v>94</v>
      </c>
    </row>
    <row r="258" spans="2:30" s="198" customFormat="1" ht="15" customHeight="1" x14ac:dyDescent="0.25">
      <c r="B258" s="197" t="s">
        <v>25</v>
      </c>
      <c r="C258" s="199"/>
      <c r="D258" s="213" t="s">
        <v>93</v>
      </c>
      <c r="E258" s="199"/>
      <c r="F258" s="208">
        <v>11</v>
      </c>
      <c r="G258" s="199"/>
      <c r="H258" s="170"/>
      <c r="I258" s="199"/>
      <c r="J258" s="211"/>
      <c r="K258" s="211"/>
      <c r="L258" s="212"/>
      <c r="M258" s="212"/>
      <c r="N258" s="212"/>
      <c r="O258" s="212"/>
      <c r="P258" s="208">
        <v>400</v>
      </c>
      <c r="Q258" s="211"/>
      <c r="R258" s="354">
        <f t="shared" ref="R258" si="153">P258/$V$6</f>
        <v>1</v>
      </c>
      <c r="S258" s="211"/>
      <c r="T258" s="200">
        <f t="shared" ref="T258" si="154">IF(N258=0,IF(J258=0,F258*P258,F258*J258*P258),F258*J258*N258*P258)</f>
        <v>4400</v>
      </c>
      <c r="U258" s="199"/>
      <c r="V258" s="200">
        <f t="shared" si="147"/>
        <v>10.476190476190476</v>
      </c>
      <c r="W258" s="201"/>
      <c r="X258" s="503">
        <f t="shared" ref="X258" si="155">V258/$V$3</f>
        <v>2.6395037732906213E-5</v>
      </c>
      <c r="Y258" s="204"/>
      <c r="Z258" s="273">
        <f t="shared" si="149"/>
        <v>2.8461067162389928E-5</v>
      </c>
      <c r="AA258" s="199"/>
      <c r="AB258" s="199" t="s">
        <v>94</v>
      </c>
    </row>
    <row r="259" spans="2:30" ht="15" customHeight="1" x14ac:dyDescent="0.25">
      <c r="B259" s="197" t="s">
        <v>24</v>
      </c>
      <c r="C259" s="90"/>
      <c r="D259" s="213" t="s">
        <v>93</v>
      </c>
      <c r="E259" s="90"/>
      <c r="F259" s="208">
        <v>1</v>
      </c>
      <c r="G259" s="90"/>
      <c r="H259" s="170"/>
      <c r="I259" s="90"/>
      <c r="J259" s="211"/>
      <c r="K259" s="158"/>
      <c r="L259" s="160"/>
      <c r="M259" s="160"/>
      <c r="N259" s="160"/>
      <c r="O259" s="160"/>
      <c r="P259" s="208">
        <v>80000</v>
      </c>
      <c r="Q259" s="211"/>
      <c r="R259" s="354">
        <f t="shared" si="145"/>
        <v>200</v>
      </c>
      <c r="S259" s="158"/>
      <c r="T259" s="200">
        <f t="shared" si="146"/>
        <v>80000</v>
      </c>
      <c r="U259" s="199"/>
      <c r="V259" s="200">
        <f t="shared" si="147"/>
        <v>190.47619047619048</v>
      </c>
      <c r="W259" s="201"/>
      <c r="X259" s="503">
        <f t="shared" si="148"/>
        <v>4.799097769619312E-4</v>
      </c>
      <c r="Y259" s="127"/>
      <c r="Z259" s="273">
        <f t="shared" si="149"/>
        <v>5.1747394840708958E-4</v>
      </c>
      <c r="AA259" s="90"/>
      <c r="AB259" s="90" t="s">
        <v>94</v>
      </c>
    </row>
    <row r="260" spans="2:30" ht="15" customHeight="1" x14ac:dyDescent="0.25">
      <c r="B260" s="197" t="s">
        <v>95</v>
      </c>
      <c r="C260" s="90"/>
      <c r="D260" s="213" t="s">
        <v>93</v>
      </c>
      <c r="E260" s="90"/>
      <c r="F260" s="208">
        <v>1</v>
      </c>
      <c r="G260" s="90"/>
      <c r="H260" s="170"/>
      <c r="I260" s="90"/>
      <c r="J260" s="211"/>
      <c r="K260" s="158"/>
      <c r="L260" s="160"/>
      <c r="M260" s="160"/>
      <c r="N260" s="160"/>
      <c r="O260" s="160"/>
      <c r="P260" s="208">
        <v>700</v>
      </c>
      <c r="Q260" s="211"/>
      <c r="R260" s="354">
        <f t="shared" si="145"/>
        <v>1.75</v>
      </c>
      <c r="S260" s="158"/>
      <c r="T260" s="200">
        <f t="shared" si="146"/>
        <v>700</v>
      </c>
      <c r="U260" s="199"/>
      <c r="V260" s="200">
        <f t="shared" si="147"/>
        <v>1.6666666666666667</v>
      </c>
      <c r="W260" s="201"/>
      <c r="X260" s="503">
        <f t="shared" si="148"/>
        <v>4.1992105484168979E-6</v>
      </c>
      <c r="Y260" s="127"/>
      <c r="Z260" s="273">
        <f t="shared" si="149"/>
        <v>4.5278970485620341E-6</v>
      </c>
      <c r="AA260" s="90"/>
      <c r="AB260" s="90" t="s">
        <v>94</v>
      </c>
    </row>
    <row r="261" spans="2:30" ht="15.75" thickBot="1" x14ac:dyDescent="0.3">
      <c r="B261" s="210" t="s">
        <v>96</v>
      </c>
      <c r="C261" s="90"/>
      <c r="D261" s="169"/>
      <c r="E261" s="90"/>
      <c r="F261" s="158"/>
      <c r="G261" s="90"/>
      <c r="H261" s="170"/>
      <c r="I261" s="90"/>
      <c r="J261" s="211"/>
      <c r="K261" s="158"/>
      <c r="L261" s="160"/>
      <c r="M261" s="160"/>
      <c r="N261" s="160"/>
      <c r="O261" s="160"/>
      <c r="P261" s="158"/>
      <c r="Q261" s="172"/>
      <c r="R261" s="172"/>
      <c r="S261" s="172"/>
      <c r="T261" s="142">
        <f>SUM(T252:T260)</f>
        <v>272100</v>
      </c>
      <c r="U261" s="143"/>
      <c r="V261" s="142">
        <f>SUM(V252:V260)</f>
        <v>647.85714285714278</v>
      </c>
      <c r="W261" s="144"/>
      <c r="X261" s="514">
        <f>SUM(X252:X260)</f>
        <v>1.6322931288917681E-3</v>
      </c>
      <c r="Y261" s="174"/>
      <c r="Z261" s="275">
        <f t="shared" si="149"/>
        <v>1.7600582670196133E-3</v>
      </c>
      <c r="AA261" s="90"/>
      <c r="AB261" s="91"/>
    </row>
    <row r="262" spans="2:30" x14ac:dyDescent="0.25">
      <c r="B262" s="215"/>
      <c r="C262" s="90"/>
      <c r="D262" s="169"/>
      <c r="E262" s="90"/>
      <c r="F262" s="158"/>
      <c r="G262" s="90"/>
      <c r="H262" s="170"/>
      <c r="I262" s="90"/>
      <c r="J262" s="158"/>
      <c r="K262" s="158"/>
      <c r="L262" s="160"/>
      <c r="M262" s="160"/>
      <c r="N262" s="160"/>
      <c r="O262" s="160"/>
      <c r="P262" s="158"/>
      <c r="Q262" s="172"/>
      <c r="R262" s="172"/>
      <c r="S262" s="172"/>
      <c r="T262" s="113"/>
      <c r="U262" s="140"/>
      <c r="V262" s="113"/>
      <c r="W262" s="141"/>
      <c r="X262" s="510"/>
      <c r="Y262" s="130"/>
      <c r="Z262" s="130"/>
      <c r="AA262" s="90"/>
      <c r="AB262" s="91"/>
    </row>
    <row r="263" spans="2:30" x14ac:dyDescent="0.25">
      <c r="B263" s="207" t="s">
        <v>97</v>
      </c>
      <c r="C263" s="90"/>
      <c r="D263" s="169"/>
      <c r="E263" s="90"/>
      <c r="F263" s="158"/>
      <c r="G263" s="90"/>
      <c r="H263" s="170"/>
      <c r="I263" s="90"/>
      <c r="J263" s="158"/>
      <c r="K263" s="158"/>
      <c r="L263" s="160"/>
      <c r="M263" s="160"/>
      <c r="N263" s="160"/>
      <c r="O263" s="160"/>
      <c r="P263" s="158"/>
      <c r="Q263" s="211"/>
      <c r="R263" s="211"/>
      <c r="S263" s="158"/>
      <c r="T263" s="109"/>
      <c r="U263" s="90"/>
      <c r="V263" s="109"/>
      <c r="W263" s="102"/>
      <c r="X263" s="503"/>
      <c r="Y263" s="127"/>
      <c r="Z263" s="127"/>
      <c r="AA263" s="90"/>
      <c r="AB263" s="91"/>
    </row>
    <row r="264" spans="2:30" s="198" customFormat="1" ht="15" customHeight="1" x14ac:dyDescent="0.25">
      <c r="B264" s="205" t="s">
        <v>126</v>
      </c>
      <c r="C264" s="199"/>
      <c r="D264" s="213" t="s">
        <v>98</v>
      </c>
      <c r="E264" s="199"/>
      <c r="F264" s="208">
        <v>27500</v>
      </c>
      <c r="G264" s="199"/>
      <c r="H264" s="213" t="s">
        <v>98</v>
      </c>
      <c r="I264" s="199"/>
      <c r="J264" s="208">
        <v>1</v>
      </c>
      <c r="K264" s="211"/>
      <c r="L264" s="212"/>
      <c r="M264" s="212"/>
      <c r="N264" s="212"/>
      <c r="O264" s="212"/>
      <c r="P264" s="208">
        <v>30</v>
      </c>
      <c r="Q264" s="211"/>
      <c r="R264" s="354">
        <f t="shared" ref="R264" si="156">P264/$V$6</f>
        <v>7.4999999999999997E-2</v>
      </c>
      <c r="S264" s="211"/>
      <c r="T264" s="200">
        <f t="shared" ref="T264" si="157">IF(N264=0,IF(J264=0,F264*P264,F264*J264*P264),F264*J264*N264*P264)</f>
        <v>825000</v>
      </c>
      <c r="U264" s="199"/>
      <c r="V264" s="200">
        <f t="shared" ref="V264:V265" si="158">T264/$V$226</f>
        <v>1964.2857142857142</v>
      </c>
      <c r="W264" s="201"/>
      <c r="X264" s="503">
        <f t="shared" ref="X264" si="159">V264/$V$3</f>
        <v>4.949069574919915E-3</v>
      </c>
      <c r="Y264" s="204"/>
      <c r="Z264" s="273">
        <f>V264/$V$315</f>
        <v>5.3364500929481114E-3</v>
      </c>
      <c r="AA264" s="199"/>
      <c r="AB264" s="199" t="s">
        <v>99</v>
      </c>
    </row>
    <row r="265" spans="2:30" s="198" customFormat="1" ht="15" customHeight="1" x14ac:dyDescent="0.25">
      <c r="B265" s="205" t="s">
        <v>203</v>
      </c>
      <c r="C265" s="199"/>
      <c r="D265" s="213" t="s">
        <v>76</v>
      </c>
      <c r="E265" s="199"/>
      <c r="F265" s="208">
        <v>4</v>
      </c>
      <c r="G265" s="199"/>
      <c r="H265" s="213" t="s">
        <v>204</v>
      </c>
      <c r="I265" s="199"/>
      <c r="J265" s="208">
        <v>1</v>
      </c>
      <c r="K265" s="211"/>
      <c r="L265" s="213" t="s">
        <v>77</v>
      </c>
      <c r="M265" s="212"/>
      <c r="N265" s="208">
        <v>22</v>
      </c>
      <c r="O265" s="212"/>
      <c r="P265" s="208">
        <v>1000</v>
      </c>
      <c r="Q265" s="211"/>
      <c r="R265" s="354">
        <f t="shared" ref="R265" si="160">P265/$V$6</f>
        <v>2.5</v>
      </c>
      <c r="S265" s="211"/>
      <c r="T265" s="200">
        <f t="shared" ref="T265" si="161">IF(N265=0,IF(J265=0,F265*P265,F265*J265*P265),F265*J265*N265*P265)</f>
        <v>88000</v>
      </c>
      <c r="U265" s="199"/>
      <c r="V265" s="200">
        <f t="shared" si="158"/>
        <v>209.52380952380952</v>
      </c>
      <c r="W265" s="201"/>
      <c r="X265" s="503">
        <f t="shared" ref="X265" si="162">V265/$V$3</f>
        <v>5.2790075465812428E-4</v>
      </c>
      <c r="Y265" s="204"/>
      <c r="Z265" s="273">
        <f t="shared" ref="Z265" si="163">V265/$V$315</f>
        <v>5.6922134324779853E-4</v>
      </c>
      <c r="AA265" s="199"/>
      <c r="AB265" s="199" t="s">
        <v>99</v>
      </c>
    </row>
    <row r="266" spans="2:30" ht="15.75" thickBot="1" x14ac:dyDescent="0.3">
      <c r="B266" s="209" t="s">
        <v>100</v>
      </c>
      <c r="C266" s="88"/>
      <c r="D266" s="116"/>
      <c r="E266" s="88"/>
      <c r="F266" s="159"/>
      <c r="G266" s="88"/>
      <c r="H266" s="116"/>
      <c r="I266" s="88"/>
      <c r="J266" s="159"/>
      <c r="K266" s="173"/>
      <c r="L266" s="159"/>
      <c r="M266" s="159"/>
      <c r="N266" s="159"/>
      <c r="O266" s="159"/>
      <c r="P266" s="159"/>
      <c r="Q266" s="159"/>
      <c r="R266" s="159"/>
      <c r="S266" s="173"/>
      <c r="T266" s="142">
        <f>SUM(T264:T265)</f>
        <v>913000</v>
      </c>
      <c r="U266" s="143"/>
      <c r="V266" s="142">
        <f>SUM(V264:V265)</f>
        <v>2173.8095238095239</v>
      </c>
      <c r="W266" s="144"/>
      <c r="X266" s="514">
        <f>SUM(X264:X265)</f>
        <v>5.4769703295780396E-3</v>
      </c>
      <c r="Y266" s="175"/>
      <c r="Z266" s="274">
        <f>V266/$V$315</f>
        <v>5.9056714361959105E-3</v>
      </c>
      <c r="AA266" s="88"/>
      <c r="AB266" s="88"/>
    </row>
    <row r="267" spans="2:30" x14ac:dyDescent="0.25">
      <c r="B267" s="205"/>
      <c r="C267" s="88"/>
      <c r="D267" s="116"/>
      <c r="E267" s="88"/>
      <c r="F267" s="159"/>
      <c r="G267" s="88"/>
      <c r="H267" s="116"/>
      <c r="I267" s="88"/>
      <c r="J267" s="159"/>
      <c r="K267" s="173"/>
      <c r="L267" s="159"/>
      <c r="M267" s="159"/>
      <c r="N267" s="159"/>
      <c r="O267" s="159"/>
      <c r="P267" s="159"/>
      <c r="Q267" s="159"/>
      <c r="R267" s="159"/>
      <c r="S267" s="173"/>
      <c r="T267" s="88"/>
      <c r="U267" s="88"/>
      <c r="V267" s="88"/>
      <c r="W267" s="88"/>
      <c r="Y267" s="88"/>
      <c r="Z267" s="88"/>
      <c r="AA267" s="88"/>
      <c r="AB267" s="88"/>
    </row>
    <row r="268" spans="2:30" ht="15.75" thickBot="1" x14ac:dyDescent="0.3">
      <c r="B268" s="216" t="s">
        <v>101</v>
      </c>
      <c r="C268" s="90"/>
      <c r="D268" s="170"/>
      <c r="E268" s="90"/>
      <c r="F268" s="158"/>
      <c r="G268" s="90"/>
      <c r="H268" s="170"/>
      <c r="I268" s="90"/>
      <c r="J268" s="158"/>
      <c r="K268" s="158"/>
      <c r="L268" s="160"/>
      <c r="M268" s="160"/>
      <c r="N268" s="160"/>
      <c r="O268" s="160"/>
      <c r="P268" s="158"/>
      <c r="Q268" s="211"/>
      <c r="R268" s="211"/>
      <c r="S268" s="158"/>
      <c r="T268" s="145">
        <f>T266+T261+T249</f>
        <v>4353892</v>
      </c>
      <c r="U268" s="95"/>
      <c r="V268" s="145">
        <f>V266+V261+V249</f>
        <v>10366.409523809523</v>
      </c>
      <c r="W268" s="146"/>
      <c r="X268" s="504">
        <f>X266+X261+X249</f>
        <v>2.6118441732954207E-2</v>
      </c>
      <c r="Y268" s="174"/>
      <c r="Z268" s="274">
        <f t="shared" ref="Z268" si="164">V268/$V$315</f>
        <v>2.8162821052225499E-2</v>
      </c>
      <c r="AA268" s="90"/>
      <c r="AB268" s="90"/>
    </row>
    <row r="269" spans="2:30" x14ac:dyDescent="0.25">
      <c r="B269" s="196"/>
      <c r="C269" s="90"/>
      <c r="D269" s="170"/>
      <c r="E269" s="90"/>
      <c r="F269" s="158"/>
      <c r="G269" s="90"/>
      <c r="H269" s="170"/>
      <c r="I269" s="90"/>
      <c r="J269" s="158"/>
      <c r="K269" s="158"/>
      <c r="L269" s="160"/>
      <c r="M269" s="160"/>
      <c r="N269" s="160"/>
      <c r="O269" s="160"/>
      <c r="P269" s="158"/>
      <c r="Q269" s="211"/>
      <c r="R269" s="211"/>
      <c r="S269" s="158"/>
      <c r="T269" s="117"/>
      <c r="U269" s="90"/>
      <c r="V269" s="117"/>
      <c r="W269" s="120"/>
      <c r="X269" s="510"/>
      <c r="Y269" s="130"/>
      <c r="Z269" s="130"/>
      <c r="AA269" s="90"/>
      <c r="AB269" s="90"/>
    </row>
    <row r="270" spans="2:30" x14ac:dyDescent="0.25">
      <c r="B270" s="240" t="s">
        <v>102</v>
      </c>
      <c r="C270" s="281"/>
      <c r="D270" s="280"/>
      <c r="E270" s="281"/>
      <c r="F270" s="282"/>
      <c r="G270" s="281"/>
      <c r="H270" s="280"/>
      <c r="I270" s="281"/>
      <c r="J270" s="282"/>
      <c r="K270" s="282"/>
      <c r="L270" s="283"/>
      <c r="M270" s="283"/>
      <c r="N270" s="283"/>
      <c r="O270" s="283"/>
      <c r="P270" s="282"/>
      <c r="Q270" s="282"/>
      <c r="R270" s="282"/>
      <c r="S270" s="282"/>
      <c r="T270" s="284"/>
      <c r="U270" s="281"/>
      <c r="V270" s="284"/>
      <c r="W270" s="284"/>
      <c r="X270" s="513"/>
      <c r="Y270" s="285"/>
      <c r="Z270" s="285"/>
      <c r="AA270" s="281"/>
      <c r="AB270" s="281"/>
      <c r="AC270" s="88"/>
      <c r="AD270" s="88"/>
    </row>
    <row r="271" spans="2:30" x14ac:dyDescent="0.25">
      <c r="B271" s="214"/>
      <c r="C271" s="90"/>
      <c r="D271" s="170"/>
      <c r="E271" s="90"/>
      <c r="F271" s="158"/>
      <c r="G271" s="90"/>
      <c r="H271" s="170"/>
      <c r="I271" s="90"/>
      <c r="J271" s="158"/>
      <c r="K271" s="158"/>
      <c r="L271" s="160"/>
      <c r="M271" s="160"/>
      <c r="N271" s="160"/>
      <c r="O271" s="160"/>
      <c r="P271" s="158"/>
      <c r="Q271" s="211"/>
      <c r="R271" s="211"/>
      <c r="S271" s="158"/>
      <c r="T271" s="109"/>
      <c r="U271" s="90"/>
      <c r="V271" s="109"/>
      <c r="W271" s="121"/>
      <c r="X271" s="512"/>
      <c r="Y271" s="129"/>
      <c r="Z271" s="129"/>
      <c r="AA271" s="90"/>
      <c r="AB271" s="90"/>
      <c r="AC271" s="88"/>
      <c r="AD271" s="88"/>
    </row>
    <row r="272" spans="2:30" s="198" customFormat="1" ht="15" customHeight="1" x14ac:dyDescent="0.25">
      <c r="B272" s="197" t="s">
        <v>177</v>
      </c>
      <c r="C272" s="199"/>
      <c r="D272" s="213" t="s">
        <v>76</v>
      </c>
      <c r="E272" s="199"/>
      <c r="F272" s="208">
        <v>1</v>
      </c>
      <c r="G272" s="199"/>
      <c r="H272" s="213" t="s">
        <v>77</v>
      </c>
      <c r="I272" s="199"/>
      <c r="J272" s="208">
        <v>15</v>
      </c>
      <c r="K272" s="211"/>
      <c r="L272" s="212"/>
      <c r="M272" s="212"/>
      <c r="N272" s="212"/>
      <c r="O272" s="212"/>
      <c r="P272" s="208">
        <v>10000</v>
      </c>
      <c r="Q272" s="211"/>
      <c r="R272" s="354">
        <f t="shared" ref="R272" si="165">P272/$V$6</f>
        <v>25</v>
      </c>
      <c r="S272" s="211"/>
      <c r="T272" s="200">
        <f t="shared" ref="T272" si="166">IF(N272=0,IF(J272=0,F272*P272,F272*J272*P272),F272*J272*N272*P272)</f>
        <v>150000</v>
      </c>
      <c r="U272" s="199"/>
      <c r="V272" s="200">
        <f t="shared" ref="V272:V273" si="167">T272/$V$226</f>
        <v>357.14285714285717</v>
      </c>
      <c r="W272" s="201"/>
      <c r="X272" s="503">
        <f t="shared" ref="X272" si="168">V272/$V$3</f>
        <v>8.99830831803621E-4</v>
      </c>
      <c r="Y272" s="204"/>
      <c r="Z272" s="273">
        <f t="shared" ref="Z272" si="169">V272/$V$315</f>
        <v>9.7026365326329303E-4</v>
      </c>
      <c r="AA272" s="199"/>
      <c r="AB272" s="199" t="s">
        <v>103</v>
      </c>
    </row>
    <row r="273" spans="2:30" ht="15" customHeight="1" x14ac:dyDescent="0.25">
      <c r="B273" s="197" t="s">
        <v>127</v>
      </c>
      <c r="C273" s="90"/>
      <c r="D273" s="169" t="s">
        <v>76</v>
      </c>
      <c r="E273" s="90"/>
      <c r="F273" s="147">
        <v>4</v>
      </c>
      <c r="G273" s="90"/>
      <c r="H273" s="169" t="s">
        <v>77</v>
      </c>
      <c r="I273" s="90"/>
      <c r="J273" s="147">
        <v>15</v>
      </c>
      <c r="K273" s="158"/>
      <c r="L273" s="160"/>
      <c r="M273" s="160"/>
      <c r="N273" s="160"/>
      <c r="O273" s="160"/>
      <c r="P273" s="147">
        <v>7000</v>
      </c>
      <c r="Q273" s="211"/>
      <c r="R273" s="354">
        <f t="shared" ref="R273" si="170">P273/$V$6</f>
        <v>17.5</v>
      </c>
      <c r="S273" s="158"/>
      <c r="T273" s="200">
        <f t="shared" ref="T273" si="171">IF(N273=0,IF(J273=0,F273*P273,F273*J273*P273),F273*J273*N273*P273)</f>
        <v>420000</v>
      </c>
      <c r="U273" s="199"/>
      <c r="V273" s="200">
        <f t="shared" si="167"/>
        <v>1000</v>
      </c>
      <c r="W273" s="201"/>
      <c r="X273" s="503">
        <f t="shared" ref="X273" si="172">V273/$V$3</f>
        <v>2.5195263290501385E-3</v>
      </c>
      <c r="Y273" s="127"/>
      <c r="Z273" s="273">
        <f t="shared" ref="Z273:Z274" si="173">V273/$V$315</f>
        <v>2.7167382291372203E-3</v>
      </c>
      <c r="AA273" s="90"/>
      <c r="AB273" s="90" t="s">
        <v>103</v>
      </c>
      <c r="AC273" s="88"/>
      <c r="AD273" s="88"/>
    </row>
    <row r="274" spans="2:30" ht="15.75" thickBot="1" x14ac:dyDescent="0.3">
      <c r="B274" s="195" t="s">
        <v>104</v>
      </c>
      <c r="C274" s="90"/>
      <c r="D274" s="170"/>
      <c r="E274" s="90"/>
      <c r="F274" s="158"/>
      <c r="G274" s="90"/>
      <c r="H274" s="170"/>
      <c r="I274" s="90"/>
      <c r="J274" s="158"/>
      <c r="K274" s="158"/>
      <c r="L274" s="160"/>
      <c r="M274" s="160"/>
      <c r="N274" s="160"/>
      <c r="O274" s="160"/>
      <c r="P274" s="158"/>
      <c r="Q274" s="211"/>
      <c r="R274" s="211"/>
      <c r="S274" s="158"/>
      <c r="T274" s="145">
        <f>T272+T273</f>
        <v>570000</v>
      </c>
      <c r="U274" s="90"/>
      <c r="V274" s="145">
        <f>V272+V273</f>
        <v>1357.1428571428571</v>
      </c>
      <c r="W274" s="120"/>
      <c r="X274" s="504">
        <f>X273</f>
        <v>2.5195263290501385E-3</v>
      </c>
      <c r="Y274" s="130"/>
      <c r="Z274" s="274">
        <f t="shared" si="173"/>
        <v>3.6870018824005134E-3</v>
      </c>
      <c r="AA274" s="90"/>
      <c r="AB274" s="90"/>
      <c r="AC274" s="88"/>
      <c r="AD274" s="88"/>
    </row>
    <row r="275" spans="2:30" x14ac:dyDescent="0.25">
      <c r="B275" s="196"/>
      <c r="C275" s="90"/>
      <c r="D275" s="170"/>
      <c r="E275" s="90"/>
      <c r="F275" s="158"/>
      <c r="G275" s="90"/>
      <c r="H275" s="170"/>
      <c r="I275" s="90"/>
      <c r="J275" s="158"/>
      <c r="K275" s="158"/>
      <c r="L275" s="160"/>
      <c r="M275" s="160"/>
      <c r="N275" s="160"/>
      <c r="O275" s="160"/>
      <c r="P275" s="158"/>
      <c r="Q275" s="211"/>
      <c r="R275" s="211"/>
      <c r="S275" s="158"/>
      <c r="T275" s="117"/>
      <c r="U275" s="90"/>
      <c r="V275" s="117"/>
      <c r="W275" s="120"/>
      <c r="X275" s="510"/>
      <c r="Y275" s="130"/>
      <c r="Z275" s="186"/>
      <c r="AA275" s="90"/>
      <c r="AB275" s="90"/>
      <c r="AC275" s="88"/>
      <c r="AD275" s="88"/>
    </row>
    <row r="276" spans="2:30" x14ac:dyDescent="0.25">
      <c r="B276" s="240" t="s">
        <v>105</v>
      </c>
      <c r="C276" s="281"/>
      <c r="D276" s="280"/>
      <c r="E276" s="281"/>
      <c r="F276" s="282"/>
      <c r="G276" s="281"/>
      <c r="H276" s="280"/>
      <c r="I276" s="281"/>
      <c r="J276" s="282"/>
      <c r="K276" s="282"/>
      <c r="L276" s="283"/>
      <c r="M276" s="283"/>
      <c r="N276" s="283"/>
      <c r="O276" s="283"/>
      <c r="P276" s="282"/>
      <c r="Q276" s="282"/>
      <c r="R276" s="282"/>
      <c r="S276" s="282"/>
      <c r="T276" s="284"/>
      <c r="U276" s="281"/>
      <c r="V276" s="284"/>
      <c r="W276" s="284"/>
      <c r="X276" s="513"/>
      <c r="Y276" s="285"/>
      <c r="Z276" s="285"/>
      <c r="AA276" s="281"/>
      <c r="AB276" s="281"/>
      <c r="AC276" s="88"/>
      <c r="AD276" s="88"/>
    </row>
    <row r="277" spans="2:30" x14ac:dyDescent="0.25">
      <c r="B277" s="214"/>
      <c r="C277" s="90"/>
      <c r="D277" s="170"/>
      <c r="E277" s="90"/>
      <c r="F277" s="158"/>
      <c r="G277" s="90"/>
      <c r="H277" s="170"/>
      <c r="I277" s="90"/>
      <c r="J277" s="158"/>
      <c r="K277" s="158"/>
      <c r="L277" s="160"/>
      <c r="M277" s="160"/>
      <c r="N277" s="160"/>
      <c r="O277" s="160"/>
      <c r="P277" s="158"/>
      <c r="Q277" s="211"/>
      <c r="R277" s="211"/>
      <c r="S277" s="158"/>
      <c r="T277" s="102"/>
      <c r="U277" s="90"/>
      <c r="V277" s="102"/>
      <c r="W277" s="102"/>
      <c r="X277" s="518"/>
      <c r="Y277" s="128"/>
      <c r="Z277" s="178"/>
      <c r="AA277" s="90"/>
      <c r="AB277" s="90"/>
      <c r="AC277" s="88"/>
      <c r="AD277" s="88"/>
    </row>
    <row r="278" spans="2:30" x14ac:dyDescent="0.25">
      <c r="B278" s="205" t="s">
        <v>174</v>
      </c>
      <c r="C278" s="95"/>
      <c r="D278" s="213" t="s">
        <v>76</v>
      </c>
      <c r="E278" s="199"/>
      <c r="F278" s="208">
        <v>1</v>
      </c>
      <c r="G278" s="199"/>
      <c r="H278" s="213" t="s">
        <v>176</v>
      </c>
      <c r="I278" s="199"/>
      <c r="J278" s="208">
        <v>0.5</v>
      </c>
      <c r="K278" s="172"/>
      <c r="L278" s="213"/>
      <c r="M278" s="199"/>
      <c r="N278" s="485"/>
      <c r="O278" s="212"/>
      <c r="P278" s="208">
        <v>440000</v>
      </c>
      <c r="Q278" s="211"/>
      <c r="R278" s="354">
        <f t="shared" ref="R278:R280" si="174">P278/$V$6</f>
        <v>1100</v>
      </c>
      <c r="S278" s="158"/>
      <c r="T278" s="200">
        <f t="shared" ref="T278:T280" si="175">IF(N278=0,IF(J278=0,F278*P278,F278*J278*P278),F278*J278*N278*P278)</f>
        <v>220000</v>
      </c>
      <c r="U278" s="199"/>
      <c r="V278" s="200">
        <f t="shared" ref="V278:V280" si="176">T278/$V$226</f>
        <v>523.80952380952385</v>
      </c>
      <c r="W278" s="201"/>
      <c r="X278" s="503">
        <f t="shared" ref="X278:X280" si="177">V278/$V$3</f>
        <v>1.3197518866453109E-3</v>
      </c>
      <c r="Y278" s="127"/>
      <c r="Z278" s="273">
        <f t="shared" ref="Z278:Z281" si="178">V278/$V$315</f>
        <v>1.4230533581194966E-3</v>
      </c>
      <c r="AA278" s="90"/>
      <c r="AB278" s="90"/>
      <c r="AC278" s="88"/>
      <c r="AD278" s="88"/>
    </row>
    <row r="279" spans="2:30" s="123" customFormat="1" ht="15" customHeight="1" x14ac:dyDescent="0.25">
      <c r="B279" s="205" t="s">
        <v>175</v>
      </c>
      <c r="C279" s="95"/>
      <c r="D279" s="213" t="s">
        <v>76</v>
      </c>
      <c r="E279" s="199"/>
      <c r="F279" s="208">
        <v>1</v>
      </c>
      <c r="G279" s="199"/>
      <c r="H279" s="213" t="s">
        <v>176</v>
      </c>
      <c r="I279" s="199"/>
      <c r="J279" s="208">
        <v>1</v>
      </c>
      <c r="K279" s="172"/>
      <c r="L279" s="213"/>
      <c r="M279" s="199"/>
      <c r="N279" s="485"/>
      <c r="O279" s="212"/>
      <c r="P279" s="208">
        <v>770000</v>
      </c>
      <c r="Q279" s="211"/>
      <c r="R279" s="354">
        <f t="shared" si="174"/>
        <v>1925</v>
      </c>
      <c r="S279" s="211"/>
      <c r="T279" s="200">
        <f t="shared" si="175"/>
        <v>770000</v>
      </c>
      <c r="U279" s="199"/>
      <c r="V279" s="200">
        <f t="shared" si="176"/>
        <v>1833.3333333333333</v>
      </c>
      <c r="W279" s="201"/>
      <c r="X279" s="503">
        <f t="shared" si="177"/>
        <v>4.6191316032585875E-3</v>
      </c>
      <c r="Y279" s="204"/>
      <c r="Z279" s="273">
        <f>V279/$V$315</f>
        <v>4.9806867534182373E-3</v>
      </c>
      <c r="AA279" s="231"/>
      <c r="AB279" s="231"/>
      <c r="AC279" s="235"/>
    </row>
    <row r="280" spans="2:30" s="123" customFormat="1" ht="15" customHeight="1" x14ac:dyDescent="0.25">
      <c r="B280" s="205" t="s">
        <v>192</v>
      </c>
      <c r="C280" s="95"/>
      <c r="D280" s="213" t="s">
        <v>76</v>
      </c>
      <c r="E280" s="199"/>
      <c r="F280" s="208">
        <v>1</v>
      </c>
      <c r="G280" s="199"/>
      <c r="H280" s="213" t="s">
        <v>176</v>
      </c>
      <c r="I280" s="199"/>
      <c r="J280" s="208">
        <v>1</v>
      </c>
      <c r="K280" s="172"/>
      <c r="L280" s="213"/>
      <c r="M280" s="199"/>
      <c r="N280" s="485"/>
      <c r="O280" s="212"/>
      <c r="P280" s="208">
        <v>175000</v>
      </c>
      <c r="Q280" s="211"/>
      <c r="R280" s="354">
        <f t="shared" si="174"/>
        <v>437.5</v>
      </c>
      <c r="S280" s="211"/>
      <c r="T280" s="200">
        <f t="shared" si="175"/>
        <v>175000</v>
      </c>
      <c r="U280" s="199"/>
      <c r="V280" s="200">
        <f t="shared" si="176"/>
        <v>416.66666666666669</v>
      </c>
      <c r="W280" s="201"/>
      <c r="X280" s="503">
        <f t="shared" si="177"/>
        <v>1.0498026371042245E-3</v>
      </c>
      <c r="Y280" s="204"/>
      <c r="Z280" s="273">
        <f>V280/$V$315</f>
        <v>1.1319742621405085E-3</v>
      </c>
      <c r="AA280" s="231"/>
      <c r="AB280" s="231"/>
      <c r="AC280" s="235"/>
    </row>
    <row r="281" spans="2:30" ht="15.75" thickBot="1" x14ac:dyDescent="0.3">
      <c r="B281" s="195" t="s">
        <v>118</v>
      </c>
      <c r="C281" s="90"/>
      <c r="D281" s="170"/>
      <c r="E281" s="90"/>
      <c r="F281" s="158"/>
      <c r="G281" s="90"/>
      <c r="H281" s="170"/>
      <c r="I281" s="90"/>
      <c r="J281" s="158"/>
      <c r="K281" s="172"/>
      <c r="L281" s="160"/>
      <c r="M281" s="160"/>
      <c r="N281" s="160"/>
      <c r="O281" s="160"/>
      <c r="P281" s="158"/>
      <c r="Q281" s="211"/>
      <c r="R281" s="211"/>
      <c r="S281" s="158"/>
      <c r="T281" s="145">
        <f>SUM(T278:T280)</f>
        <v>1165000</v>
      </c>
      <c r="U281" s="90"/>
      <c r="V281" s="145">
        <f>SUM(V278:V280)</f>
        <v>2773.8095238095234</v>
      </c>
      <c r="W281" s="120"/>
      <c r="X281" s="504">
        <f>SUM(X278:X280)</f>
        <v>6.9886861270081228E-3</v>
      </c>
      <c r="Y281" s="130"/>
      <c r="Z281" s="275">
        <f t="shared" si="178"/>
        <v>7.5357143736782409E-3</v>
      </c>
      <c r="AA281" s="90"/>
      <c r="AB281" s="90"/>
      <c r="AC281" s="88"/>
      <c r="AD281" s="88"/>
    </row>
    <row r="282" spans="2:30" x14ac:dyDescent="0.25">
      <c r="B282" s="196"/>
      <c r="C282" s="90"/>
      <c r="D282" s="170"/>
      <c r="E282" s="90"/>
      <c r="F282" s="158"/>
      <c r="G282" s="90"/>
      <c r="H282" s="170"/>
      <c r="I282" s="90"/>
      <c r="J282" s="158"/>
      <c r="K282" s="158"/>
      <c r="L282" s="160"/>
      <c r="M282" s="160"/>
      <c r="N282" s="160"/>
      <c r="O282" s="160"/>
      <c r="P282" s="158"/>
      <c r="Q282" s="211"/>
      <c r="R282" s="211"/>
      <c r="S282" s="158"/>
      <c r="T282" s="117"/>
      <c r="U282" s="90"/>
      <c r="V282" s="117"/>
      <c r="W282" s="120"/>
      <c r="X282" s="510"/>
      <c r="Y282" s="130"/>
      <c r="Z282" s="186"/>
      <c r="AA282" s="90"/>
      <c r="AB282" s="90"/>
      <c r="AC282" s="88"/>
      <c r="AD282" s="88"/>
    </row>
    <row r="283" spans="2:30" ht="15" customHeight="1" thickBot="1" x14ac:dyDescent="0.3">
      <c r="B283" s="156" t="s">
        <v>106</v>
      </c>
      <c r="C283" s="100"/>
      <c r="D283" s="171"/>
      <c r="E283" s="171"/>
      <c r="F283" s="171"/>
      <c r="G283" s="171"/>
      <c r="H283" s="171"/>
      <c r="I283" s="171"/>
      <c r="J283" s="171"/>
      <c r="K283" s="171"/>
      <c r="L283" s="171"/>
      <c r="M283" s="171"/>
      <c r="N283" s="171"/>
      <c r="O283" s="171"/>
      <c r="P283" s="171"/>
      <c r="Q283" s="171"/>
      <c r="R283" s="171"/>
      <c r="S283" s="171"/>
      <c r="T283" s="153">
        <f>SUM(T238+T268+T274+T281)</f>
        <v>6235762</v>
      </c>
      <c r="U283" s="259"/>
      <c r="V283" s="153">
        <f>V238+V268+V274+V281</f>
        <v>14847.052380952378</v>
      </c>
      <c r="W283" s="154"/>
      <c r="X283" s="522">
        <f>X281+X274+X268+X238</f>
        <v>3.6507708550792453E-2</v>
      </c>
      <c r="Y283" s="176"/>
      <c r="Z283" s="276">
        <f t="shared" ref="Z283" si="179">V283/$V$315</f>
        <v>4.0335554793336115E-2</v>
      </c>
      <c r="AA283" s="101"/>
      <c r="AB283" s="101"/>
      <c r="AC283" s="103"/>
      <c r="AD283" s="104"/>
    </row>
    <row r="284" spans="2:30" x14ac:dyDescent="0.25">
      <c r="B284" s="106"/>
      <c r="C284" s="105"/>
      <c r="D284" s="90"/>
      <c r="E284" s="90"/>
      <c r="F284" s="158"/>
      <c r="G284" s="90"/>
      <c r="H284" s="90"/>
      <c r="I284" s="90"/>
      <c r="J284" s="158"/>
      <c r="K284" s="158"/>
      <c r="L284" s="160"/>
      <c r="M284" s="160"/>
      <c r="N284" s="160"/>
      <c r="O284" s="160"/>
      <c r="P284" s="158"/>
      <c r="Q284" s="172"/>
      <c r="R284" s="172"/>
      <c r="S284" s="172"/>
      <c r="T284" s="113"/>
      <c r="U284" s="114"/>
      <c r="V284" s="113"/>
      <c r="W284" s="122"/>
      <c r="X284" s="523"/>
      <c r="Y284" s="131"/>
      <c r="Z284" s="131"/>
      <c r="AA284" s="105"/>
      <c r="AB284" s="90"/>
      <c r="AC284" s="88"/>
      <c r="AD284" s="88"/>
    </row>
    <row r="285" spans="2:30" x14ac:dyDescent="0.25">
      <c r="B285" s="289" t="s">
        <v>144</v>
      </c>
      <c r="C285" s="290"/>
      <c r="D285" s="292"/>
      <c r="E285" s="292"/>
      <c r="F285" s="295"/>
      <c r="G285" s="292"/>
      <c r="H285" s="292"/>
      <c r="I285" s="292"/>
      <c r="J285" s="296"/>
      <c r="K285" s="296"/>
      <c r="L285" s="295"/>
      <c r="M285" s="295"/>
      <c r="N285" s="295"/>
      <c r="O285" s="295"/>
      <c r="P285" s="295"/>
      <c r="Q285" s="295"/>
      <c r="R285" s="295"/>
      <c r="S285" s="295"/>
      <c r="T285" s="292"/>
      <c r="U285" s="292"/>
      <c r="V285" s="292"/>
      <c r="W285" s="292"/>
      <c r="X285" s="520"/>
      <c r="Y285" s="294"/>
      <c r="Z285" s="294"/>
      <c r="AA285" s="292"/>
      <c r="AB285" s="292"/>
      <c r="AC285" s="88"/>
      <c r="AD285" s="88"/>
    </row>
    <row r="286" spans="2:30" x14ac:dyDescent="0.25">
      <c r="B286" s="138"/>
      <c r="C286" s="107"/>
      <c r="D286" s="90"/>
      <c r="E286" s="90"/>
      <c r="F286" s="160"/>
      <c r="G286" s="90"/>
      <c r="H286" s="90"/>
      <c r="I286" s="90"/>
      <c r="J286" s="158"/>
      <c r="K286" s="158"/>
      <c r="L286" s="160"/>
      <c r="M286" s="160"/>
      <c r="N286" s="160"/>
      <c r="O286" s="160"/>
      <c r="P286" s="160"/>
      <c r="Q286" s="212"/>
      <c r="R286" s="212"/>
      <c r="S286" s="160"/>
      <c r="T286" s="115"/>
      <c r="U286" s="90"/>
      <c r="V286" s="115"/>
      <c r="W286" s="115"/>
      <c r="X286" s="516"/>
      <c r="Y286" s="139"/>
      <c r="Z286" s="139"/>
      <c r="AA286" s="90"/>
      <c r="AB286" s="90"/>
    </row>
    <row r="287" spans="2:30" x14ac:dyDescent="0.25">
      <c r="B287" s="138" t="s">
        <v>107</v>
      </c>
      <c r="C287" s="107"/>
      <c r="D287" s="90"/>
      <c r="E287" s="90"/>
      <c r="F287" s="148">
        <v>6</v>
      </c>
      <c r="G287" s="90"/>
      <c r="H287" s="90"/>
      <c r="I287" s="90"/>
      <c r="J287" s="158"/>
      <c r="K287" s="158"/>
      <c r="L287" s="160"/>
      <c r="M287" s="160"/>
      <c r="N287" s="160"/>
      <c r="O287" s="160"/>
      <c r="P287" s="160"/>
      <c r="Q287" s="212"/>
      <c r="R287" s="212"/>
      <c r="S287" s="160"/>
      <c r="T287" s="115"/>
      <c r="U287" s="90"/>
      <c r="V287" s="115"/>
      <c r="W287" s="115"/>
      <c r="X287" s="516"/>
      <c r="Y287" s="139"/>
      <c r="Z287" s="139"/>
      <c r="AA287" s="90"/>
      <c r="AB287" s="90"/>
    </row>
    <row r="288" spans="2:30" x14ac:dyDescent="0.25">
      <c r="B288" s="138" t="s">
        <v>108</v>
      </c>
      <c r="C288" s="107"/>
      <c r="D288" s="90"/>
      <c r="E288" s="90"/>
      <c r="F288" s="148">
        <v>6</v>
      </c>
      <c r="G288" s="90"/>
      <c r="H288" s="90"/>
      <c r="I288" s="90"/>
      <c r="J288" s="158"/>
      <c r="K288" s="158"/>
      <c r="L288" s="160"/>
      <c r="M288" s="160"/>
      <c r="N288" s="160"/>
      <c r="O288" s="160"/>
      <c r="P288" s="160"/>
      <c r="Q288" s="212"/>
      <c r="R288" s="212"/>
      <c r="S288" s="160"/>
      <c r="T288" s="115"/>
      <c r="U288" s="90"/>
      <c r="V288" s="115"/>
      <c r="W288" s="115"/>
      <c r="X288" s="516"/>
      <c r="Y288" s="139"/>
      <c r="Z288" s="139"/>
      <c r="AA288" s="90"/>
      <c r="AB288" s="90"/>
    </row>
    <row r="289" spans="2:29" x14ac:dyDescent="0.25">
      <c r="B289" s="138" t="s">
        <v>109</v>
      </c>
      <c r="C289" s="107"/>
      <c r="D289" s="90"/>
      <c r="E289" s="90"/>
      <c r="F289" s="152">
        <v>0.05</v>
      </c>
      <c r="G289" s="90"/>
      <c r="H289" s="90"/>
      <c r="I289" s="90"/>
      <c r="J289" s="158"/>
      <c r="K289" s="158"/>
      <c r="L289" s="160"/>
      <c r="M289" s="160"/>
      <c r="N289" s="160"/>
      <c r="O289" s="160"/>
      <c r="P289" s="160"/>
      <c r="Q289" s="212"/>
      <c r="R289" s="212"/>
      <c r="S289" s="160"/>
      <c r="T289" s="115"/>
      <c r="U289" s="90"/>
      <c r="V289" s="115"/>
      <c r="W289" s="115"/>
      <c r="X289" s="516"/>
      <c r="Y289" s="139"/>
      <c r="Z289" s="139"/>
      <c r="AA289" s="90"/>
      <c r="AB289" s="90"/>
    </row>
    <row r="290" spans="2:29" x14ac:dyDescent="0.25">
      <c r="B290" s="123"/>
      <c r="C290" s="107"/>
      <c r="D290" s="90"/>
      <c r="E290" s="90"/>
      <c r="F290" s="90"/>
      <c r="G290" s="90"/>
      <c r="H290" s="90"/>
      <c r="I290" s="90"/>
      <c r="J290" s="102"/>
      <c r="K290" s="102"/>
      <c r="L290" s="90"/>
      <c r="M290" s="90"/>
      <c r="N290" s="90"/>
      <c r="O290" s="90"/>
      <c r="P290" s="90"/>
      <c r="Q290" s="199"/>
      <c r="R290" s="199"/>
      <c r="S290" s="90"/>
      <c r="T290" s="115"/>
      <c r="U290" s="90"/>
      <c r="V290" s="115"/>
      <c r="W290" s="115"/>
      <c r="X290" s="516"/>
      <c r="Y290" s="139"/>
      <c r="Z290" s="139"/>
      <c r="AA290" s="90"/>
      <c r="AB290" s="90"/>
    </row>
    <row r="291" spans="2:29" x14ac:dyDescent="0.25">
      <c r="B291" s="138" t="s">
        <v>119</v>
      </c>
      <c r="C291" s="107"/>
      <c r="D291" s="90"/>
      <c r="E291" s="90"/>
      <c r="F291" s="90"/>
      <c r="G291" s="90"/>
      <c r="H291" s="90"/>
      <c r="I291" s="90"/>
      <c r="J291" s="102"/>
      <c r="K291" s="102"/>
      <c r="L291" s="90"/>
      <c r="M291" s="90"/>
      <c r="N291" s="90"/>
      <c r="O291" s="90"/>
      <c r="P291" s="90"/>
      <c r="Q291" s="199"/>
      <c r="R291" s="199"/>
      <c r="S291" s="90"/>
      <c r="T291" s="332">
        <f>T283</f>
        <v>6235762</v>
      </c>
      <c r="U291" s="333"/>
      <c r="V291" s="332">
        <f>V283</f>
        <v>14847.052380952378</v>
      </c>
      <c r="W291" s="146"/>
      <c r="X291" s="524">
        <f t="shared" ref="X291:X303" si="180">V291/$V$3</f>
        <v>3.7407539382596063E-2</v>
      </c>
      <c r="Y291" s="126"/>
      <c r="Z291" s="331">
        <f t="shared" ref="Z291:Z293" si="181">V291/$V$315</f>
        <v>4.0335554793336115E-2</v>
      </c>
      <c r="AA291" s="90"/>
      <c r="AB291" s="90"/>
    </row>
    <row r="292" spans="2:29" x14ac:dyDescent="0.25">
      <c r="B292" s="138" t="s">
        <v>120</v>
      </c>
      <c r="C292" s="107"/>
      <c r="D292" s="90"/>
      <c r="E292" s="90"/>
      <c r="F292" s="90"/>
      <c r="G292" s="90"/>
      <c r="H292" s="90"/>
      <c r="I292" s="90"/>
      <c r="J292" s="102"/>
      <c r="K292" s="102"/>
      <c r="L292" s="90"/>
      <c r="M292" s="90"/>
      <c r="N292" s="90"/>
      <c r="O292" s="90"/>
      <c r="P292" s="90"/>
      <c r="Q292" s="199"/>
      <c r="R292" s="199"/>
      <c r="S292" s="90"/>
      <c r="T292" s="334">
        <f>T291*(1+$F$289)</f>
        <v>6547550.1000000006</v>
      </c>
      <c r="U292" s="333"/>
      <c r="V292" s="334">
        <f>V291*(1+$F$289)</f>
        <v>15589.404999999999</v>
      </c>
      <c r="W292" s="335"/>
      <c r="X292" s="525">
        <f t="shared" si="180"/>
        <v>3.9277916351725874E-2</v>
      </c>
      <c r="Y292" s="126"/>
      <c r="Z292" s="331">
        <f t="shared" si="181"/>
        <v>4.2352332533002926E-2</v>
      </c>
      <c r="AA292" s="90"/>
      <c r="AB292" s="90"/>
    </row>
    <row r="293" spans="2:29" ht="15.75" thickBot="1" x14ac:dyDescent="0.3">
      <c r="B293" s="155" t="s">
        <v>110</v>
      </c>
      <c r="C293" s="107"/>
      <c r="D293" s="90"/>
      <c r="E293" s="90"/>
      <c r="F293" s="90"/>
      <c r="G293" s="90"/>
      <c r="H293" s="90"/>
      <c r="I293" s="90"/>
      <c r="J293" s="102"/>
      <c r="K293" s="102"/>
      <c r="L293" s="90"/>
      <c r="M293" s="90"/>
      <c r="N293" s="90"/>
      <c r="O293" s="90"/>
      <c r="P293" s="90"/>
      <c r="Q293" s="199"/>
      <c r="R293" s="199"/>
      <c r="S293" s="90"/>
      <c r="T293" s="337">
        <f>SUM(T291:T292)</f>
        <v>12783312.100000001</v>
      </c>
      <c r="U293" s="333"/>
      <c r="V293" s="337">
        <f>SUM(V291:V292)</f>
        <v>30436.457380952379</v>
      </c>
      <c r="W293" s="335"/>
      <c r="X293" s="504">
        <f t="shared" si="180"/>
        <v>7.6685455734321936E-2</v>
      </c>
      <c r="Y293" s="174"/>
      <c r="Z293" s="325">
        <f t="shared" si="181"/>
        <v>8.2687887326339055E-2</v>
      </c>
      <c r="AA293" s="90"/>
      <c r="AB293" s="90"/>
    </row>
    <row r="294" spans="2:29" x14ac:dyDescent="0.25">
      <c r="B294" s="123"/>
      <c r="C294" s="107"/>
      <c r="D294" s="90"/>
      <c r="E294" s="90"/>
      <c r="F294" s="90"/>
      <c r="G294" s="90"/>
      <c r="H294" s="90"/>
      <c r="I294" s="90"/>
      <c r="J294" s="102"/>
      <c r="K294" s="102"/>
      <c r="L294" s="90"/>
      <c r="M294" s="90"/>
      <c r="N294" s="90"/>
      <c r="O294" s="90"/>
      <c r="P294" s="90"/>
      <c r="Q294" s="199"/>
      <c r="R294" s="199"/>
      <c r="S294" s="90"/>
      <c r="T294" s="146"/>
      <c r="U294" s="333"/>
      <c r="V294" s="146"/>
      <c r="W294" s="335"/>
      <c r="X294" s="526"/>
      <c r="Y294" s="338"/>
      <c r="Z294" s="338"/>
      <c r="AA294" s="90"/>
      <c r="AB294" s="90"/>
    </row>
    <row r="295" spans="2:29" x14ac:dyDescent="0.25">
      <c r="B295" s="138" t="s">
        <v>121</v>
      </c>
      <c r="C295" s="107"/>
      <c r="D295" s="90"/>
      <c r="E295" s="90"/>
      <c r="F295" s="90"/>
      <c r="G295" s="90"/>
      <c r="H295" s="90"/>
      <c r="I295" s="90"/>
      <c r="J295" s="102"/>
      <c r="K295" s="102"/>
      <c r="L295" s="90"/>
      <c r="M295" s="90"/>
      <c r="N295" s="90"/>
      <c r="O295" s="90"/>
      <c r="P295" s="90"/>
      <c r="Q295" s="199"/>
      <c r="R295" s="199"/>
      <c r="S295" s="90"/>
      <c r="T295" s="334">
        <f>T292*(1+$F$289)</f>
        <v>6874927.6050000004</v>
      </c>
      <c r="U295" s="333"/>
      <c r="V295" s="334">
        <f>V292*(1+$F$289)</f>
        <v>16368.875249999999</v>
      </c>
      <c r="W295" s="335"/>
      <c r="X295" s="524">
        <f t="shared" si="180"/>
        <v>4.1241812169312164E-2</v>
      </c>
      <c r="Y295" s="126"/>
      <c r="Z295" s="331">
        <f t="shared" ref="Z295:Z297" si="182">V295/$V$315</f>
        <v>4.4469949159653077E-2</v>
      </c>
      <c r="AA295" s="90"/>
      <c r="AB295" s="90"/>
    </row>
    <row r="296" spans="2:29" x14ac:dyDescent="0.25">
      <c r="B296" s="138" t="s">
        <v>122</v>
      </c>
      <c r="C296" s="107"/>
      <c r="D296" s="90"/>
      <c r="E296" s="90"/>
      <c r="F296" s="90"/>
      <c r="G296" s="90"/>
      <c r="H296" s="90"/>
      <c r="I296" s="90"/>
      <c r="J296" s="102"/>
      <c r="K296" s="102"/>
      <c r="L296" s="90"/>
      <c r="M296" s="90"/>
      <c r="N296" s="90"/>
      <c r="O296" s="90"/>
      <c r="P296" s="90"/>
      <c r="Q296" s="199"/>
      <c r="R296" s="199"/>
      <c r="S296" s="90"/>
      <c r="T296" s="332">
        <f>T295*(1+$F$289)</f>
        <v>7218673.9852500008</v>
      </c>
      <c r="U296" s="333"/>
      <c r="V296" s="332">
        <f>V295*(1+$F$289)</f>
        <v>17187.3190125</v>
      </c>
      <c r="W296" s="335"/>
      <c r="X296" s="525">
        <f t="shared" si="180"/>
        <v>4.3303902777777778E-2</v>
      </c>
      <c r="Y296" s="336"/>
      <c r="Z296" s="331">
        <f t="shared" si="182"/>
        <v>4.6693446617635734E-2</v>
      </c>
      <c r="AA296" s="90"/>
      <c r="AB296" s="90"/>
    </row>
    <row r="297" spans="2:29" ht="15.75" thickBot="1" x14ac:dyDescent="0.3">
      <c r="B297" s="155" t="s">
        <v>111</v>
      </c>
      <c r="C297" s="107"/>
      <c r="D297" s="90"/>
      <c r="E297" s="90"/>
      <c r="F297" s="90"/>
      <c r="G297" s="90"/>
      <c r="H297" s="90"/>
      <c r="I297" s="90"/>
      <c r="J297" s="102"/>
      <c r="K297" s="102"/>
      <c r="L297" s="90"/>
      <c r="M297" s="90"/>
      <c r="N297" s="90"/>
      <c r="O297" s="90"/>
      <c r="P297" s="90"/>
      <c r="Q297" s="199"/>
      <c r="R297" s="199"/>
      <c r="S297" s="90"/>
      <c r="T297" s="337">
        <f>SUM(T295:T296)</f>
        <v>14093601.59025</v>
      </c>
      <c r="U297" s="333"/>
      <c r="V297" s="337">
        <f>SUM(V295:V296)</f>
        <v>33556.194262500001</v>
      </c>
      <c r="W297" s="335"/>
      <c r="X297" s="504">
        <f t="shared" si="180"/>
        <v>8.4545714947089956E-2</v>
      </c>
      <c r="Y297" s="174"/>
      <c r="Z297" s="325">
        <f t="shared" si="182"/>
        <v>9.1163395777288811E-2</v>
      </c>
      <c r="AA297" s="90"/>
      <c r="AB297" s="90"/>
    </row>
    <row r="298" spans="2:29" x14ac:dyDescent="0.25">
      <c r="B298" s="138"/>
      <c r="C298" s="107"/>
      <c r="D298" s="90"/>
      <c r="E298" s="90"/>
      <c r="F298" s="90"/>
      <c r="G298" s="90"/>
      <c r="H298" s="90"/>
      <c r="I298" s="90"/>
      <c r="J298" s="102"/>
      <c r="K298" s="102"/>
      <c r="L298" s="90"/>
      <c r="M298" s="90"/>
      <c r="N298" s="90"/>
      <c r="O298" s="90"/>
      <c r="P298" s="90"/>
      <c r="Q298" s="199"/>
      <c r="R298" s="199"/>
      <c r="S298" s="90"/>
      <c r="T298" s="146"/>
      <c r="U298" s="333"/>
      <c r="V298" s="146"/>
      <c r="W298" s="335"/>
      <c r="X298" s="526"/>
      <c r="Y298" s="338"/>
      <c r="Z298" s="338"/>
      <c r="AA298" s="90"/>
      <c r="AB298" s="90"/>
    </row>
    <row r="299" spans="2:29" x14ac:dyDescent="0.25">
      <c r="B299" s="138" t="s">
        <v>123</v>
      </c>
      <c r="C299" s="107"/>
      <c r="D299" s="90"/>
      <c r="E299" s="90"/>
      <c r="F299" s="90"/>
      <c r="G299" s="90"/>
      <c r="H299" s="90"/>
      <c r="I299" s="90"/>
      <c r="J299" s="102"/>
      <c r="K299" s="102"/>
      <c r="L299" s="90"/>
      <c r="M299" s="90"/>
      <c r="N299" s="90"/>
      <c r="O299" s="90"/>
      <c r="P299" s="90"/>
      <c r="Q299" s="199"/>
      <c r="R299" s="199"/>
      <c r="S299" s="90"/>
      <c r="T299" s="334">
        <f>T296*(1+$F$289)</f>
        <v>7579607.6845125016</v>
      </c>
      <c r="U299" s="333"/>
      <c r="V299" s="334">
        <f>V296*(1+$F$289)</f>
        <v>18046.684963125001</v>
      </c>
      <c r="W299" s="335"/>
      <c r="X299" s="524">
        <f t="shared" si="180"/>
        <v>4.5469097916666666E-2</v>
      </c>
      <c r="Y299" s="126"/>
      <c r="Z299" s="331">
        <f t="shared" ref="Z299:Z301" si="183">V299/$V$315</f>
        <v>4.9028118948517517E-2</v>
      </c>
      <c r="AA299" s="90"/>
      <c r="AB299" s="90"/>
    </row>
    <row r="300" spans="2:29" x14ac:dyDescent="0.25">
      <c r="B300" s="138" t="s">
        <v>124</v>
      </c>
      <c r="C300" s="107"/>
      <c r="D300" s="90"/>
      <c r="E300" s="90"/>
      <c r="F300" s="90"/>
      <c r="G300" s="90"/>
      <c r="H300" s="90"/>
      <c r="I300" s="90"/>
      <c r="J300" s="102"/>
      <c r="K300" s="102"/>
      <c r="L300" s="90"/>
      <c r="M300" s="90"/>
      <c r="N300" s="90"/>
      <c r="O300" s="90"/>
      <c r="P300" s="90"/>
      <c r="Q300" s="199"/>
      <c r="R300" s="199"/>
      <c r="S300" s="90"/>
      <c r="T300" s="332">
        <f>T299*(1+$F$289)</f>
        <v>7958588.0687381271</v>
      </c>
      <c r="U300" s="333"/>
      <c r="V300" s="332">
        <f>V299*(1+$F$289)</f>
        <v>18949.019211281251</v>
      </c>
      <c r="W300" s="335"/>
      <c r="X300" s="525">
        <f t="shared" si="180"/>
        <v>4.7742552812500005E-2</v>
      </c>
      <c r="Y300" s="336"/>
      <c r="Z300" s="331">
        <f t="shared" si="183"/>
        <v>5.1479524895943395E-2</v>
      </c>
      <c r="AA300" s="90"/>
      <c r="AB300" s="90"/>
      <c r="AC300" s="123"/>
    </row>
    <row r="301" spans="2:29" ht="15.75" thickBot="1" x14ac:dyDescent="0.3">
      <c r="B301" s="155" t="s">
        <v>112</v>
      </c>
      <c r="C301" s="112"/>
      <c r="D301" s="112"/>
      <c r="E301" s="112"/>
      <c r="F301" s="150"/>
      <c r="G301" s="112"/>
      <c r="H301" s="112"/>
      <c r="I301" s="112"/>
      <c r="J301" s="150"/>
      <c r="K301" s="150"/>
      <c r="L301" s="112"/>
      <c r="M301" s="112"/>
      <c r="N301" s="112"/>
      <c r="O301" s="112"/>
      <c r="P301" s="150"/>
      <c r="Q301" s="150"/>
      <c r="R301" s="150"/>
      <c r="S301" s="150"/>
      <c r="T301" s="337">
        <f>SUM(T299:T300)</f>
        <v>15538195.753250629</v>
      </c>
      <c r="U301" s="333"/>
      <c r="V301" s="337">
        <f>SUM(V299:V300)</f>
        <v>36995.704174406252</v>
      </c>
      <c r="W301" s="146"/>
      <c r="X301" s="504">
        <f t="shared" si="180"/>
        <v>9.3211650729166665E-2</v>
      </c>
      <c r="Y301" s="174"/>
      <c r="Z301" s="325">
        <f t="shared" si="183"/>
        <v>0.10050764384446091</v>
      </c>
      <c r="AA301" s="112"/>
      <c r="AB301" s="112"/>
      <c r="AC301" s="88"/>
    </row>
    <row r="302" spans="2:29" x14ac:dyDescent="0.25">
      <c r="B302" s="123"/>
      <c r="C302" s="194"/>
      <c r="D302" s="114"/>
      <c r="E302" s="114"/>
      <c r="F302" s="114"/>
      <c r="G302" s="114"/>
      <c r="H302" s="114"/>
      <c r="I302" s="114"/>
      <c r="J302" s="122"/>
      <c r="K302" s="122"/>
      <c r="L302" s="114"/>
      <c r="M302" s="114"/>
      <c r="N302" s="114"/>
      <c r="O302" s="114"/>
      <c r="P302" s="114"/>
      <c r="Q302" s="114"/>
      <c r="R302" s="114"/>
      <c r="S302" s="114"/>
      <c r="T302" s="122"/>
      <c r="U302" s="122"/>
      <c r="V302" s="122"/>
      <c r="W302" s="114"/>
      <c r="X302" s="527"/>
      <c r="Y302" s="149"/>
      <c r="Z302" s="149"/>
      <c r="AA302" s="114"/>
      <c r="AB302" s="114"/>
      <c r="AC302" s="123"/>
    </row>
    <row r="303" spans="2:29" ht="15" customHeight="1" thickBot="1" x14ac:dyDescent="0.3">
      <c r="B303" s="100" t="s">
        <v>113</v>
      </c>
      <c r="C303" s="100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53">
        <f>T301+T297+T293</f>
        <v>42415109.443500631</v>
      </c>
      <c r="U303" s="259"/>
      <c r="V303" s="153">
        <f>V301+V297+V293</f>
        <v>100988.35581785862</v>
      </c>
      <c r="W303" s="177"/>
      <c r="X303" s="528">
        <f t="shared" si="180"/>
        <v>0.25444282141057856</v>
      </c>
      <c r="Y303" s="177"/>
      <c r="Z303" s="327">
        <f t="shared" ref="Z303" si="184">V303/$V$315</f>
        <v>0.27435892694808878</v>
      </c>
      <c r="AA303" s="101"/>
      <c r="AB303" s="101"/>
      <c r="AC303" s="110"/>
    </row>
    <row r="304" spans="2:29" ht="15" customHeight="1" x14ac:dyDescent="0.25">
      <c r="B304" s="110"/>
      <c r="C304" s="110"/>
      <c r="D304" s="110"/>
      <c r="E304" s="110"/>
      <c r="F304" s="110"/>
      <c r="G304" s="110"/>
      <c r="H304" s="110"/>
      <c r="I304" s="110"/>
      <c r="J304" s="110"/>
      <c r="K304" s="110"/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529"/>
      <c r="Y304" s="151"/>
      <c r="Z304" s="151"/>
      <c r="AA304" s="110"/>
      <c r="AB304" s="110"/>
      <c r="AC304" s="110"/>
    </row>
    <row r="305" spans="2:29" s="198" customFormat="1" x14ac:dyDescent="0.25">
      <c r="B305" s="316" t="s">
        <v>145</v>
      </c>
      <c r="C305" s="317"/>
      <c r="D305" s="318"/>
      <c r="E305" s="319"/>
      <c r="F305" s="319"/>
      <c r="G305" s="319"/>
      <c r="H305" s="318"/>
      <c r="I305" s="319"/>
      <c r="J305" s="319"/>
      <c r="K305" s="319"/>
      <c r="L305" s="319"/>
      <c r="M305" s="319"/>
      <c r="N305" s="319"/>
      <c r="O305" s="319"/>
      <c r="P305" s="319"/>
      <c r="Q305" s="319"/>
      <c r="R305" s="319"/>
      <c r="S305" s="319"/>
      <c r="T305" s="319"/>
      <c r="U305" s="319"/>
      <c r="V305" s="319"/>
      <c r="W305" s="319"/>
      <c r="X305" s="530"/>
      <c r="Y305" s="320"/>
      <c r="Z305" s="320"/>
      <c r="AA305" s="319"/>
      <c r="AB305" s="321"/>
      <c r="AC305" s="110"/>
    </row>
    <row r="306" spans="2:29" s="198" customFormat="1" ht="15" customHeight="1" x14ac:dyDescent="0.25">
      <c r="B306" s="110"/>
      <c r="C306" s="110"/>
      <c r="D306" s="110"/>
      <c r="E306" s="110"/>
      <c r="F306" s="110"/>
      <c r="G306" s="110"/>
      <c r="H306" s="110"/>
      <c r="I306" s="110"/>
      <c r="J306" s="110"/>
      <c r="K306" s="110"/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529"/>
      <c r="Y306" s="151"/>
      <c r="Z306" s="151"/>
      <c r="AA306" s="110"/>
      <c r="AB306" s="110"/>
      <c r="AC306" s="110"/>
    </row>
    <row r="307" spans="2:29" s="198" customFormat="1" ht="15" customHeight="1" thickBot="1" x14ac:dyDescent="0.3">
      <c r="B307" s="97" t="s">
        <v>137</v>
      </c>
      <c r="C307" s="110"/>
      <c r="D307" s="110"/>
      <c r="E307" s="110"/>
      <c r="F307" s="110"/>
      <c r="G307" s="110"/>
      <c r="H307" s="110"/>
      <c r="I307" s="110"/>
      <c r="J307" s="110"/>
      <c r="K307" s="110"/>
      <c r="L307" s="110"/>
      <c r="M307" s="110"/>
      <c r="N307" s="110"/>
      <c r="O307" s="110"/>
      <c r="P307" s="110"/>
      <c r="Q307" s="110"/>
      <c r="R307" s="110"/>
      <c r="S307" s="110"/>
      <c r="T307" s="268">
        <f>T13</f>
        <v>36844000</v>
      </c>
      <c r="U307" s="64"/>
      <c r="V307" s="268">
        <f>V13</f>
        <v>92110</v>
      </c>
      <c r="W307" s="110"/>
      <c r="X307" s="531">
        <f t="shared" ref="X307" si="185">V307/$V$3</f>
        <v>0.23207357016880825</v>
      </c>
      <c r="Y307" s="151"/>
      <c r="Z307" s="326">
        <f t="shared" ref="Z307" si="186">V307/$V$315</f>
        <v>0.25023875828582937</v>
      </c>
      <c r="AA307" s="110"/>
      <c r="AB307" s="110"/>
      <c r="AC307" s="110"/>
    </row>
    <row r="308" spans="2:29" s="198" customFormat="1" ht="15" customHeight="1" x14ac:dyDescent="0.25">
      <c r="B308" s="110"/>
      <c r="C308" s="110"/>
      <c r="D308" s="110"/>
      <c r="E308" s="110"/>
      <c r="F308" s="110"/>
      <c r="G308" s="110"/>
      <c r="H308" s="110"/>
      <c r="I308" s="110"/>
      <c r="J308" s="110"/>
      <c r="K308" s="110"/>
      <c r="L308" s="110"/>
      <c r="M308" s="110"/>
      <c r="N308" s="110"/>
      <c r="O308" s="110"/>
      <c r="P308" s="110"/>
      <c r="Q308" s="110"/>
      <c r="R308" s="110"/>
      <c r="S308" s="110"/>
      <c r="T308" s="64"/>
      <c r="U308" s="64"/>
      <c r="V308" s="64"/>
      <c r="W308" s="110"/>
      <c r="X308" s="529"/>
      <c r="Y308" s="151"/>
      <c r="Z308" s="339"/>
      <c r="AA308" s="110"/>
      <c r="AB308" s="110"/>
      <c r="AC308" s="110"/>
    </row>
    <row r="309" spans="2:29" s="198" customFormat="1" ht="15" customHeight="1" thickBot="1" x14ac:dyDescent="0.3">
      <c r="B309" s="97" t="s">
        <v>138</v>
      </c>
      <c r="C309" s="110"/>
      <c r="D309" s="110"/>
      <c r="E309" s="110"/>
      <c r="F309" s="110"/>
      <c r="G309" s="110"/>
      <c r="H309" s="110"/>
      <c r="I309" s="110"/>
      <c r="J309" s="110"/>
      <c r="K309" s="110"/>
      <c r="L309" s="110"/>
      <c r="M309" s="110"/>
      <c r="N309" s="110"/>
      <c r="O309" s="110"/>
      <c r="P309" s="110"/>
      <c r="Q309" s="110"/>
      <c r="R309" s="110"/>
      <c r="S309" s="110"/>
      <c r="T309" s="268">
        <f>T118</f>
        <v>33711403</v>
      </c>
      <c r="U309" s="64"/>
      <c r="V309" s="268">
        <f>V118</f>
        <v>84278.507499999992</v>
      </c>
      <c r="W309" s="110"/>
      <c r="X309" s="531">
        <f t="shared" ref="X309" si="187">V309/$V$3</f>
        <v>0.21234191861929955</v>
      </c>
      <c r="Y309" s="151"/>
      <c r="Z309" s="326">
        <f t="shared" ref="Z309" si="188">V309/$V$315</f>
        <v>0.22896264321987794</v>
      </c>
      <c r="AA309" s="110"/>
      <c r="AB309" s="110"/>
      <c r="AC309" s="110"/>
    </row>
    <row r="310" spans="2:29" s="198" customFormat="1" ht="15" customHeight="1" x14ac:dyDescent="0.25">
      <c r="B310" s="110"/>
      <c r="C310" s="110"/>
      <c r="D310" s="110"/>
      <c r="E310" s="110"/>
      <c r="F310" s="110"/>
      <c r="G310" s="110"/>
      <c r="H310" s="110"/>
      <c r="I310" s="110"/>
      <c r="J310" s="110"/>
      <c r="K310" s="110"/>
      <c r="L310" s="110"/>
      <c r="M310" s="110"/>
      <c r="N310" s="110"/>
      <c r="O310" s="110"/>
      <c r="P310" s="110"/>
      <c r="Q310" s="110"/>
      <c r="R310" s="110"/>
      <c r="S310" s="110"/>
      <c r="T310" s="64"/>
      <c r="U310" s="64"/>
      <c r="V310" s="64"/>
      <c r="W310" s="110"/>
      <c r="X310" s="529"/>
      <c r="Y310" s="151"/>
      <c r="Z310" s="339"/>
      <c r="AA310" s="110"/>
      <c r="AB310" s="110"/>
      <c r="AC310" s="110"/>
    </row>
    <row r="311" spans="2:29" s="198" customFormat="1" ht="15" customHeight="1" thickBot="1" x14ac:dyDescent="0.3">
      <c r="B311" s="97" t="s">
        <v>139</v>
      </c>
      <c r="C311" s="110"/>
      <c r="D311" s="110"/>
      <c r="E311" s="110"/>
      <c r="F311" s="110"/>
      <c r="G311" s="110"/>
      <c r="H311" s="110"/>
      <c r="I311" s="110"/>
      <c r="J311" s="110"/>
      <c r="K311" s="110"/>
      <c r="L311" s="110"/>
      <c r="M311" s="110"/>
      <c r="N311" s="110"/>
      <c r="O311" s="110"/>
      <c r="P311" s="110"/>
      <c r="Q311" s="110"/>
      <c r="R311" s="110"/>
      <c r="S311" s="110"/>
      <c r="T311" s="268">
        <f>T214</f>
        <v>36284640</v>
      </c>
      <c r="U311" s="64"/>
      <c r="V311" s="268">
        <f>V214</f>
        <v>90711.599999999991</v>
      </c>
      <c r="W311" s="110"/>
      <c r="X311" s="531">
        <f t="shared" ref="X311" si="189">V311/$V$3</f>
        <v>0.22855026455026453</v>
      </c>
      <c r="Y311" s="151"/>
      <c r="Z311" s="326">
        <f t="shared" ref="Z311" si="190">V311/$V$315</f>
        <v>0.24643967154620386</v>
      </c>
      <c r="AA311" s="110"/>
      <c r="AB311" s="110"/>
      <c r="AC311" s="110"/>
    </row>
    <row r="312" spans="2:29" s="198" customFormat="1" ht="15" customHeight="1" x14ac:dyDescent="0.25">
      <c r="B312" s="110"/>
      <c r="C312" s="110"/>
      <c r="D312" s="110"/>
      <c r="E312" s="110"/>
      <c r="F312" s="110"/>
      <c r="G312" s="110"/>
      <c r="H312" s="110"/>
      <c r="I312" s="110"/>
      <c r="J312" s="110"/>
      <c r="K312" s="110"/>
      <c r="L312" s="110"/>
      <c r="M312" s="110"/>
      <c r="N312" s="110"/>
      <c r="O312" s="110"/>
      <c r="P312" s="110"/>
      <c r="Q312" s="110"/>
      <c r="R312" s="110"/>
      <c r="S312" s="110"/>
      <c r="T312" s="64"/>
      <c r="U312" s="64"/>
      <c r="V312" s="64"/>
      <c r="W312" s="110"/>
      <c r="X312" s="529"/>
      <c r="Y312" s="151"/>
      <c r="Z312" s="339"/>
      <c r="AA312" s="110"/>
      <c r="AB312" s="110"/>
      <c r="AC312" s="110"/>
    </row>
    <row r="313" spans="2:29" s="198" customFormat="1" ht="15" customHeight="1" thickBot="1" x14ac:dyDescent="0.3">
      <c r="B313" s="97" t="s">
        <v>140</v>
      </c>
      <c r="C313" s="110"/>
      <c r="D313" s="110"/>
      <c r="E313" s="110"/>
      <c r="F313" s="110"/>
      <c r="G313" s="110"/>
      <c r="H313" s="110"/>
      <c r="I313" s="110"/>
      <c r="J313" s="110"/>
      <c r="K313" s="110"/>
      <c r="L313" s="110"/>
      <c r="M313" s="110"/>
      <c r="N313" s="110"/>
      <c r="O313" s="110"/>
      <c r="P313" s="110"/>
      <c r="Q313" s="110"/>
      <c r="R313" s="110"/>
      <c r="S313" s="110"/>
      <c r="T313" s="268">
        <f>T303</f>
        <v>42415109.443500631</v>
      </c>
      <c r="U313" s="64"/>
      <c r="V313" s="268">
        <f>V303</f>
        <v>100988.35581785862</v>
      </c>
      <c r="W313" s="110"/>
      <c r="X313" s="531">
        <f t="shared" ref="X313" si="191">V313/$V$3</f>
        <v>0.25444282141057856</v>
      </c>
      <c r="Y313" s="151"/>
      <c r="Z313" s="326">
        <f t="shared" ref="Z313" si="192">V313/$V$315</f>
        <v>0.27435892694808878</v>
      </c>
      <c r="AA313" s="110"/>
      <c r="AB313" s="110"/>
      <c r="AC313" s="110"/>
    </row>
    <row r="314" spans="2:29" s="198" customFormat="1" ht="15" customHeight="1" x14ac:dyDescent="0.25">
      <c r="B314" s="110"/>
      <c r="C314" s="110"/>
      <c r="D314" s="110"/>
      <c r="E314" s="110"/>
      <c r="F314" s="110"/>
      <c r="G314" s="110"/>
      <c r="H314" s="110"/>
      <c r="I314" s="110"/>
      <c r="J314" s="110"/>
      <c r="K314" s="110"/>
      <c r="L314" s="110"/>
      <c r="M314" s="110"/>
      <c r="N314" s="110"/>
      <c r="O314" s="110"/>
      <c r="P314" s="110"/>
      <c r="Q314" s="110"/>
      <c r="R314" s="110"/>
      <c r="S314" s="110"/>
      <c r="T314" s="78"/>
      <c r="U314" s="78"/>
      <c r="V314" s="78"/>
      <c r="W314" s="110"/>
      <c r="X314" s="529"/>
      <c r="Y314" s="151"/>
      <c r="Z314" s="339"/>
      <c r="AA314" s="110"/>
      <c r="AB314" s="110"/>
      <c r="AC314" s="110"/>
    </row>
    <row r="315" spans="2:29" s="198" customFormat="1" ht="15.75" thickBot="1" x14ac:dyDescent="0.3">
      <c r="B315" s="269" t="s">
        <v>147</v>
      </c>
      <c r="C315" s="270"/>
      <c r="D315" s="270"/>
      <c r="E315" s="270"/>
      <c r="F315" s="270"/>
      <c r="G315" s="270"/>
      <c r="H315" s="270"/>
      <c r="I315" s="270"/>
      <c r="J315" s="270"/>
      <c r="K315" s="270"/>
      <c r="L315" s="270"/>
      <c r="M315" s="270"/>
      <c r="N315" s="270"/>
      <c r="O315" s="270"/>
      <c r="P315" s="270"/>
      <c r="Q315" s="270"/>
      <c r="R315" s="270"/>
      <c r="S315" s="270"/>
      <c r="T315" s="462">
        <f>T313+T311+T309+T307</f>
        <v>149255152.44350064</v>
      </c>
      <c r="U315" s="269"/>
      <c r="V315" s="462">
        <f>V313+V311+V309+V307</f>
        <v>368088.46331785864</v>
      </c>
      <c r="W315" s="270"/>
      <c r="X315" s="532">
        <f t="shared" ref="X315" si="193">V315/$V$3</f>
        <v>0.927408574748951</v>
      </c>
      <c r="Y315" s="271"/>
      <c r="Z315" s="340">
        <f t="shared" ref="Z315" si="194">V315/$V$315</f>
        <v>1</v>
      </c>
      <c r="AA315" s="270"/>
      <c r="AB315" s="270"/>
      <c r="AC315" s="110"/>
    </row>
    <row r="316" spans="2:29" s="198" customFormat="1" ht="15" customHeight="1" x14ac:dyDescent="0.25">
      <c r="B316" s="110"/>
      <c r="C316" s="110"/>
      <c r="D316" s="110"/>
      <c r="E316" s="110"/>
      <c r="F316" s="110"/>
      <c r="G316" s="110"/>
      <c r="H316" s="110"/>
      <c r="I316" s="110"/>
      <c r="J316" s="110"/>
      <c r="K316" s="110"/>
      <c r="L316" s="110"/>
      <c r="M316" s="110"/>
      <c r="N316" s="110"/>
      <c r="O316" s="110"/>
      <c r="P316" s="110"/>
      <c r="Q316" s="110"/>
      <c r="R316" s="110"/>
      <c r="S316" s="110"/>
      <c r="T316" s="110"/>
      <c r="U316" s="110"/>
      <c r="V316" s="110"/>
      <c r="W316" s="110"/>
      <c r="X316" s="529"/>
      <c r="Y316" s="151"/>
      <c r="Z316" s="151"/>
      <c r="AA316" s="110"/>
      <c r="AB316" s="110"/>
      <c r="AC316" s="110"/>
    </row>
    <row r="317" spans="2:29" ht="15" customHeight="1" x14ac:dyDescent="0.25">
      <c r="B317" s="161" t="s">
        <v>59</v>
      </c>
      <c r="C317" s="161"/>
      <c r="D317" s="163" t="s">
        <v>60</v>
      </c>
      <c r="E317" s="162"/>
      <c r="F317" s="163" t="s">
        <v>61</v>
      </c>
      <c r="G317" s="163"/>
      <c r="H317" s="163" t="s">
        <v>62</v>
      </c>
      <c r="I317" s="162"/>
      <c r="J317" s="163" t="s">
        <v>61</v>
      </c>
      <c r="K317" s="163"/>
      <c r="L317" s="163" t="s">
        <v>63</v>
      </c>
      <c r="M317" s="162"/>
      <c r="N317" s="163" t="s">
        <v>61</v>
      </c>
      <c r="O317" s="163"/>
      <c r="P317" s="164" t="s">
        <v>64</v>
      </c>
      <c r="Q317" s="164"/>
      <c r="R317" s="164"/>
      <c r="S317" s="164"/>
      <c r="T317" s="165" t="s">
        <v>116</v>
      </c>
      <c r="U317" s="165"/>
      <c r="V317" s="164" t="s">
        <v>65</v>
      </c>
      <c r="W317" s="164"/>
      <c r="X317" s="499" t="s">
        <v>114</v>
      </c>
      <c r="Y317" s="166"/>
      <c r="Z317" s="353" t="s">
        <v>196</v>
      </c>
      <c r="AA317" s="162"/>
      <c r="AB317" s="162" t="s">
        <v>67</v>
      </c>
      <c r="AC317" s="96"/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13"/>
  <sheetViews>
    <sheetView workbookViewId="0">
      <selection activeCell="E20" sqref="E20"/>
    </sheetView>
  </sheetViews>
  <sheetFormatPr defaultColWidth="8.85546875" defaultRowHeight="15" x14ac:dyDescent="0.25"/>
  <cols>
    <col min="3" max="3" width="27.140625" customWidth="1"/>
  </cols>
  <sheetData>
    <row r="2" spans="3:3" x14ac:dyDescent="0.25">
      <c r="C2" s="71" t="s">
        <v>36</v>
      </c>
    </row>
    <row r="4" spans="3:3" x14ac:dyDescent="0.25">
      <c r="C4" s="71" t="s">
        <v>35</v>
      </c>
    </row>
    <row r="5" spans="3:3" x14ac:dyDescent="0.25">
      <c r="C5" s="84" t="s">
        <v>38</v>
      </c>
    </row>
    <row r="6" spans="3:3" x14ac:dyDescent="0.25">
      <c r="C6" s="84" t="s">
        <v>37</v>
      </c>
    </row>
    <row r="7" spans="3:3" x14ac:dyDescent="0.25">
      <c r="C7" s="84" t="s">
        <v>39</v>
      </c>
    </row>
    <row r="9" spans="3:3" x14ac:dyDescent="0.25">
      <c r="C9" s="71" t="s">
        <v>40</v>
      </c>
    </row>
    <row r="10" spans="3:3" x14ac:dyDescent="0.25">
      <c r="C10" s="84" t="s">
        <v>43</v>
      </c>
    </row>
    <row r="11" spans="3:3" x14ac:dyDescent="0.25">
      <c r="C11" s="84" t="s">
        <v>42</v>
      </c>
    </row>
    <row r="12" spans="3:3" x14ac:dyDescent="0.25">
      <c r="C12" s="84" t="s">
        <v>44</v>
      </c>
    </row>
    <row r="13" spans="3:3" x14ac:dyDescent="0.25">
      <c r="C13" s="84" t="s">
        <v>41</v>
      </c>
    </row>
  </sheetData>
  <hyperlinks>
    <hyperlink ref="C6" r:id="rId1"/>
    <hyperlink ref="C5" r:id="rId2"/>
    <hyperlink ref="C7" r:id="rId3"/>
    <hyperlink ref="C10" r:id="rId4"/>
    <hyperlink ref="C11" r:id="rId5"/>
    <hyperlink ref="C13" r:id="rId6"/>
    <hyperlink ref="C12" r:id="rId7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U34"/>
  <sheetViews>
    <sheetView zoomScale="50" zoomScaleNormal="50" workbookViewId="0">
      <selection activeCell="AB18" sqref="AB18"/>
    </sheetView>
  </sheetViews>
  <sheetFormatPr defaultColWidth="8.85546875" defaultRowHeight="15" x14ac:dyDescent="0.25"/>
  <cols>
    <col min="1" max="1" width="8.85546875" style="198"/>
    <col min="2" max="2" width="3.7109375" style="198" customWidth="1"/>
    <col min="3" max="3" width="36.85546875" style="198" bestFit="1" customWidth="1"/>
    <col min="4" max="112" width="3.7109375" style="198" customWidth="1"/>
    <col min="113" max="16384" width="8.85546875" style="198"/>
  </cols>
  <sheetData>
    <row r="1" spans="2:99" ht="18.95" customHeight="1" x14ac:dyDescent="0.25">
      <c r="B1" s="543" t="s">
        <v>228</v>
      </c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</row>
    <row r="2" spans="2:99" ht="9" customHeight="1" thickBot="1" x14ac:dyDescent="0.3"/>
    <row r="3" spans="2:99" x14ac:dyDescent="0.25">
      <c r="B3" s="545" t="s">
        <v>213</v>
      </c>
      <c r="C3" s="547" t="s">
        <v>212</v>
      </c>
      <c r="D3" s="540">
        <v>41926</v>
      </c>
      <c r="E3" s="541"/>
      <c r="F3" s="541"/>
      <c r="G3" s="542"/>
      <c r="H3" s="540">
        <v>41957</v>
      </c>
      <c r="I3" s="541"/>
      <c r="J3" s="541"/>
      <c r="K3" s="542"/>
      <c r="L3" s="540">
        <v>41987</v>
      </c>
      <c r="M3" s="541"/>
      <c r="N3" s="541"/>
      <c r="O3" s="541"/>
      <c r="P3" s="542"/>
      <c r="Q3" s="540">
        <v>42019</v>
      </c>
      <c r="R3" s="541"/>
      <c r="S3" s="541"/>
      <c r="T3" s="542"/>
      <c r="U3" s="540">
        <v>42050</v>
      </c>
      <c r="V3" s="541"/>
      <c r="W3" s="541"/>
      <c r="X3" s="542"/>
      <c r="Y3" s="540">
        <v>42078</v>
      </c>
      <c r="Z3" s="541"/>
      <c r="AA3" s="541"/>
      <c r="AB3" s="542"/>
      <c r="AC3" s="540">
        <v>42109</v>
      </c>
      <c r="AD3" s="541"/>
      <c r="AE3" s="541"/>
      <c r="AF3" s="542"/>
    </row>
    <row r="4" spans="2:99" x14ac:dyDescent="0.25">
      <c r="B4" s="546"/>
      <c r="C4" s="548"/>
      <c r="D4" s="387">
        <v>6</v>
      </c>
      <c r="E4" s="384">
        <v>13</v>
      </c>
      <c r="F4" s="383">
        <v>20</v>
      </c>
      <c r="G4" s="386">
        <v>27</v>
      </c>
      <c r="H4" s="384">
        <v>3</v>
      </c>
      <c r="I4" s="383">
        <v>10</v>
      </c>
      <c r="J4" s="384">
        <v>17</v>
      </c>
      <c r="K4" s="386">
        <v>24</v>
      </c>
      <c r="L4" s="387">
        <v>1</v>
      </c>
      <c r="M4" s="383">
        <v>8</v>
      </c>
      <c r="N4" s="384">
        <v>15</v>
      </c>
      <c r="O4" s="383">
        <v>22</v>
      </c>
      <c r="P4" s="386">
        <v>29</v>
      </c>
      <c r="Q4" s="387">
        <v>5</v>
      </c>
      <c r="R4" s="383">
        <v>12</v>
      </c>
      <c r="S4" s="384">
        <v>19</v>
      </c>
      <c r="T4" s="384">
        <v>26</v>
      </c>
      <c r="U4" s="385">
        <v>6</v>
      </c>
      <c r="V4" s="384">
        <v>13</v>
      </c>
      <c r="W4" s="384">
        <v>20</v>
      </c>
      <c r="X4" s="386">
        <v>27</v>
      </c>
      <c r="Y4" s="385">
        <v>3</v>
      </c>
      <c r="Z4" s="384">
        <v>10</v>
      </c>
      <c r="AA4" s="384">
        <v>17</v>
      </c>
      <c r="AB4" s="386">
        <v>24</v>
      </c>
      <c r="AC4" s="385">
        <v>3</v>
      </c>
      <c r="AD4" s="384">
        <v>10</v>
      </c>
      <c r="AE4" s="384">
        <v>17</v>
      </c>
      <c r="AF4" s="386">
        <v>24</v>
      </c>
      <c r="AG4" s="382"/>
      <c r="AH4" s="382"/>
      <c r="AI4" s="382"/>
      <c r="AJ4" s="382"/>
      <c r="AK4" s="382"/>
      <c r="AL4" s="382"/>
      <c r="AM4" s="382"/>
      <c r="AN4" s="382"/>
      <c r="AO4" s="382"/>
      <c r="AP4" s="382"/>
      <c r="AQ4" s="382"/>
      <c r="AR4" s="382"/>
      <c r="AS4" s="382"/>
      <c r="AT4" s="382"/>
      <c r="AU4" s="382"/>
      <c r="AV4" s="382"/>
      <c r="AW4" s="382"/>
      <c r="AX4" s="382"/>
      <c r="AY4" s="382"/>
      <c r="AZ4" s="382"/>
      <c r="BA4" s="382"/>
      <c r="BB4" s="382"/>
      <c r="BC4" s="382"/>
      <c r="BD4" s="382"/>
      <c r="BE4" s="382"/>
      <c r="BF4" s="382"/>
      <c r="BG4" s="382"/>
      <c r="BH4" s="382"/>
      <c r="BI4" s="382"/>
      <c r="BJ4" s="382"/>
      <c r="BK4" s="382"/>
      <c r="BL4" s="382"/>
      <c r="BM4" s="382"/>
      <c r="BN4" s="382"/>
      <c r="BO4" s="382"/>
      <c r="BP4" s="382"/>
      <c r="BQ4" s="382"/>
      <c r="BR4" s="382"/>
      <c r="BS4" s="382"/>
      <c r="BT4" s="382"/>
      <c r="BU4" s="382"/>
      <c r="BV4" s="382"/>
      <c r="BW4" s="382"/>
      <c r="BX4" s="382"/>
      <c r="BY4" s="382"/>
      <c r="BZ4" s="382"/>
      <c r="CA4" s="382"/>
      <c r="CB4" s="382"/>
      <c r="CC4" s="382"/>
      <c r="CD4" s="382"/>
      <c r="CE4" s="382"/>
      <c r="CF4" s="382"/>
      <c r="CG4" s="382"/>
      <c r="CH4" s="382"/>
      <c r="CI4" s="382"/>
      <c r="CJ4" s="382"/>
      <c r="CK4" s="382"/>
      <c r="CL4" s="382"/>
      <c r="CM4" s="382"/>
      <c r="CN4" s="382"/>
      <c r="CO4" s="382"/>
      <c r="CP4" s="382"/>
      <c r="CQ4" s="382"/>
      <c r="CR4" s="382"/>
      <c r="CS4" s="382"/>
      <c r="CT4" s="382"/>
      <c r="CU4" s="382"/>
    </row>
    <row r="5" spans="2:99" ht="21.95" customHeight="1" x14ac:dyDescent="0.3">
      <c r="B5" s="381">
        <v>1</v>
      </c>
      <c r="C5" s="380" t="s">
        <v>225</v>
      </c>
      <c r="D5" s="368"/>
      <c r="E5" s="366"/>
      <c r="F5" s="373"/>
      <c r="G5" s="370"/>
      <c r="H5" s="379"/>
      <c r="I5" s="375"/>
      <c r="J5" s="376"/>
      <c r="K5" s="374"/>
      <c r="L5" s="378"/>
      <c r="M5" s="375"/>
      <c r="N5" s="376"/>
      <c r="O5" s="375"/>
      <c r="P5" s="374"/>
      <c r="Q5" s="378"/>
      <c r="R5" s="375"/>
      <c r="S5" s="376"/>
      <c r="T5" s="376"/>
      <c r="U5" s="377"/>
      <c r="V5" s="376"/>
      <c r="W5" s="376"/>
      <c r="X5" s="374"/>
      <c r="Y5" s="377"/>
      <c r="Z5" s="376"/>
      <c r="AA5" s="376"/>
      <c r="AB5" s="374"/>
      <c r="AC5" s="377"/>
      <c r="AD5" s="376"/>
      <c r="AE5" s="376"/>
      <c r="AF5" s="374"/>
    </row>
    <row r="6" spans="2:99" ht="21.95" customHeight="1" x14ac:dyDescent="0.3">
      <c r="B6" s="381">
        <v>2</v>
      </c>
      <c r="C6" s="380" t="s">
        <v>214</v>
      </c>
      <c r="D6" s="368"/>
      <c r="E6" s="366"/>
      <c r="F6" s="364"/>
      <c r="G6" s="370"/>
      <c r="H6" s="379"/>
      <c r="I6" s="375"/>
      <c r="J6" s="376"/>
      <c r="K6" s="374"/>
      <c r="L6" s="378"/>
      <c r="M6" s="375"/>
      <c r="N6" s="376"/>
      <c r="O6" s="375"/>
      <c r="P6" s="374"/>
      <c r="Q6" s="378"/>
      <c r="R6" s="375"/>
      <c r="S6" s="376"/>
      <c r="T6" s="376"/>
      <c r="U6" s="377"/>
      <c r="V6" s="376"/>
      <c r="W6" s="376"/>
      <c r="X6" s="374"/>
      <c r="Y6" s="377"/>
      <c r="Z6" s="376"/>
      <c r="AA6" s="376"/>
      <c r="AB6" s="374"/>
      <c r="AC6" s="377"/>
      <c r="AD6" s="376"/>
      <c r="AE6" s="376"/>
      <c r="AF6" s="374"/>
    </row>
    <row r="7" spans="2:99" ht="21.95" customHeight="1" x14ac:dyDescent="0.25">
      <c r="B7" s="343">
        <v>3</v>
      </c>
      <c r="C7" s="380" t="s">
        <v>215</v>
      </c>
      <c r="D7" s="368"/>
      <c r="E7" s="366"/>
      <c r="F7" s="364"/>
      <c r="G7" s="370"/>
      <c r="H7" s="372"/>
      <c r="I7" s="364"/>
      <c r="J7" s="345"/>
      <c r="K7" s="363"/>
      <c r="L7" s="367"/>
      <c r="M7" s="364"/>
      <c r="N7" s="345"/>
      <c r="O7" s="364"/>
      <c r="P7" s="363"/>
      <c r="Q7" s="367"/>
      <c r="R7" s="364"/>
      <c r="S7" s="345"/>
      <c r="T7" s="345"/>
      <c r="U7" s="362"/>
      <c r="V7" s="345"/>
      <c r="W7" s="345"/>
      <c r="X7" s="363"/>
      <c r="Y7" s="362"/>
      <c r="Z7" s="345"/>
      <c r="AA7" s="345"/>
      <c r="AB7" s="363"/>
      <c r="AC7" s="362"/>
      <c r="AD7" s="345"/>
      <c r="AE7" s="345"/>
      <c r="AF7" s="363"/>
    </row>
    <row r="8" spans="2:99" ht="21.95" customHeight="1" x14ac:dyDescent="0.25">
      <c r="B8" s="343">
        <v>4</v>
      </c>
      <c r="C8" s="380" t="s">
        <v>216</v>
      </c>
      <c r="D8" s="368"/>
      <c r="E8" s="366"/>
      <c r="F8" s="364"/>
      <c r="G8" s="363"/>
      <c r="H8" s="344"/>
      <c r="I8" s="371"/>
      <c r="J8" s="371"/>
      <c r="K8" s="363"/>
      <c r="L8" s="367"/>
      <c r="M8" s="364"/>
      <c r="N8" s="345"/>
      <c r="O8" s="364"/>
      <c r="P8" s="363"/>
      <c r="Q8" s="367"/>
      <c r="R8" s="364"/>
      <c r="S8" s="345"/>
      <c r="T8" s="345"/>
      <c r="U8" s="362"/>
      <c r="V8" s="345"/>
      <c r="W8" s="345"/>
      <c r="X8" s="363"/>
      <c r="Y8" s="362"/>
      <c r="Z8" s="345"/>
      <c r="AA8" s="345"/>
      <c r="AB8" s="363"/>
      <c r="AC8" s="362"/>
      <c r="AD8" s="345"/>
      <c r="AE8" s="345"/>
      <c r="AF8" s="363"/>
    </row>
    <row r="9" spans="2:99" ht="21.95" customHeight="1" x14ac:dyDescent="0.25">
      <c r="B9" s="343">
        <v>5</v>
      </c>
      <c r="C9" s="380" t="s">
        <v>207</v>
      </c>
      <c r="D9" s="367"/>
      <c r="E9" s="345"/>
      <c r="F9" s="364"/>
      <c r="G9" s="363"/>
      <c r="H9" s="344"/>
      <c r="I9" s="365"/>
      <c r="J9" s="366"/>
      <c r="K9" s="370"/>
      <c r="L9" s="369"/>
      <c r="M9" s="373"/>
      <c r="N9" s="373"/>
      <c r="O9" s="364"/>
      <c r="P9" s="370"/>
      <c r="Q9" s="367"/>
      <c r="R9" s="364"/>
      <c r="S9" s="345"/>
      <c r="T9" s="345"/>
      <c r="U9" s="362"/>
      <c r="V9" s="345"/>
      <c r="W9" s="345"/>
      <c r="X9" s="363"/>
      <c r="Y9" s="362"/>
      <c r="Z9" s="345"/>
      <c r="AA9" s="345"/>
      <c r="AB9" s="363"/>
      <c r="AC9" s="362"/>
      <c r="AD9" s="345"/>
      <c r="AE9" s="345"/>
      <c r="AF9" s="363"/>
    </row>
    <row r="10" spans="2:99" ht="21.95" customHeight="1" x14ac:dyDescent="0.25">
      <c r="B10" s="343">
        <v>6</v>
      </c>
      <c r="C10" s="380" t="s">
        <v>227</v>
      </c>
      <c r="D10" s="367"/>
      <c r="E10" s="345"/>
      <c r="F10" s="364"/>
      <c r="G10" s="363"/>
      <c r="H10" s="344"/>
      <c r="I10" s="365"/>
      <c r="J10" s="366"/>
      <c r="K10" s="363"/>
      <c r="L10" s="367"/>
      <c r="M10" s="365"/>
      <c r="N10" s="373"/>
      <c r="O10" s="364"/>
      <c r="P10" s="370"/>
      <c r="Q10" s="369"/>
      <c r="R10" s="364"/>
      <c r="S10" s="345"/>
      <c r="T10" s="345"/>
      <c r="U10" s="362"/>
      <c r="V10" s="345"/>
      <c r="W10" s="345"/>
      <c r="X10" s="363"/>
      <c r="Y10" s="362"/>
      <c r="Z10" s="345"/>
      <c r="AA10" s="345"/>
      <c r="AB10" s="363"/>
      <c r="AC10" s="362"/>
      <c r="AD10" s="345"/>
      <c r="AE10" s="345"/>
      <c r="AF10" s="363"/>
    </row>
    <row r="11" spans="2:99" ht="21.95" customHeight="1" x14ac:dyDescent="0.25">
      <c r="B11" s="343">
        <v>7</v>
      </c>
      <c r="C11" s="380" t="s">
        <v>211</v>
      </c>
      <c r="D11" s="367"/>
      <c r="E11" s="345"/>
      <c r="F11" s="364"/>
      <c r="G11" s="363"/>
      <c r="H11" s="344"/>
      <c r="I11" s="365"/>
      <c r="J11" s="366"/>
      <c r="K11" s="371"/>
      <c r="L11" s="369"/>
      <c r="M11" s="373"/>
      <c r="N11" s="366"/>
      <c r="O11" s="365"/>
      <c r="P11" s="363"/>
      <c r="Q11" s="367"/>
      <c r="R11" s="364"/>
      <c r="S11" s="345"/>
      <c r="T11" s="345"/>
      <c r="U11" s="362"/>
      <c r="V11" s="345"/>
      <c r="W11" s="345"/>
      <c r="X11" s="363"/>
      <c r="Y11" s="362"/>
      <c r="Z11" s="345"/>
      <c r="AA11" s="345"/>
      <c r="AB11" s="363"/>
      <c r="AC11" s="362"/>
      <c r="AD11" s="345"/>
      <c r="AE11" s="345"/>
      <c r="AF11" s="363"/>
    </row>
    <row r="12" spans="2:99" ht="21.95" customHeight="1" x14ac:dyDescent="0.25">
      <c r="B12" s="343">
        <v>8</v>
      </c>
      <c r="C12" s="380" t="s">
        <v>229</v>
      </c>
      <c r="D12" s="367"/>
      <c r="E12" s="345"/>
      <c r="F12" s="364"/>
      <c r="G12" s="363"/>
      <c r="H12" s="344"/>
      <c r="I12" s="365"/>
      <c r="J12" s="366"/>
      <c r="K12" s="363"/>
      <c r="L12" s="344"/>
      <c r="M12" s="365"/>
      <c r="N12" s="366"/>
      <c r="O12" s="365"/>
      <c r="P12" s="363"/>
      <c r="Q12" s="367"/>
      <c r="R12" s="373"/>
      <c r="S12" s="345"/>
      <c r="T12" s="345"/>
      <c r="U12" s="362"/>
      <c r="V12" s="345"/>
      <c r="W12" s="345"/>
      <c r="X12" s="363"/>
      <c r="Y12" s="362"/>
      <c r="Z12" s="345"/>
      <c r="AA12" s="345"/>
      <c r="AB12" s="363"/>
      <c r="AC12" s="362"/>
      <c r="AD12" s="345"/>
      <c r="AE12" s="345"/>
      <c r="AF12" s="363"/>
    </row>
    <row r="13" spans="2:99" ht="21.95" customHeight="1" x14ac:dyDescent="0.25">
      <c r="B13" s="343">
        <v>9</v>
      </c>
      <c r="C13" s="380" t="s">
        <v>217</v>
      </c>
      <c r="D13" s="367"/>
      <c r="E13" s="345"/>
      <c r="F13" s="364"/>
      <c r="G13" s="363"/>
      <c r="H13" s="344"/>
      <c r="I13" s="365"/>
      <c r="J13" s="366"/>
      <c r="K13" s="363"/>
      <c r="L13" s="367"/>
      <c r="M13" s="365"/>
      <c r="N13" s="366"/>
      <c r="O13" s="365"/>
      <c r="P13" s="370"/>
      <c r="Q13" s="369"/>
      <c r="R13" s="364"/>
      <c r="S13" s="345"/>
      <c r="T13" s="345"/>
      <c r="U13" s="362"/>
      <c r="V13" s="345"/>
      <c r="W13" s="345"/>
      <c r="X13" s="363"/>
      <c r="Y13" s="362"/>
      <c r="Z13" s="345"/>
      <c r="AA13" s="345"/>
      <c r="AB13" s="363"/>
      <c r="AC13" s="362"/>
      <c r="AD13" s="345"/>
      <c r="AE13" s="345"/>
      <c r="AF13" s="363"/>
    </row>
    <row r="14" spans="2:99" ht="21.95" customHeight="1" x14ac:dyDescent="0.25">
      <c r="B14" s="343">
        <v>10</v>
      </c>
      <c r="C14" s="380" t="s">
        <v>218</v>
      </c>
      <c r="D14" s="367"/>
      <c r="E14" s="345"/>
      <c r="F14" s="364"/>
      <c r="G14" s="363"/>
      <c r="H14" s="344"/>
      <c r="I14" s="365"/>
      <c r="J14" s="366"/>
      <c r="K14" s="363"/>
      <c r="L14" s="367"/>
      <c r="M14" s="365"/>
      <c r="N14" s="366"/>
      <c r="O14" s="365"/>
      <c r="P14" s="363"/>
      <c r="Q14" s="367"/>
      <c r="R14" s="373"/>
      <c r="S14" s="345"/>
      <c r="T14" s="345"/>
      <c r="U14" s="362"/>
      <c r="V14" s="345"/>
      <c r="W14" s="345"/>
      <c r="X14" s="363"/>
      <c r="Y14" s="362"/>
      <c r="Z14" s="345"/>
      <c r="AA14" s="345"/>
      <c r="AB14" s="363"/>
      <c r="AC14" s="362"/>
      <c r="AD14" s="345"/>
      <c r="AE14" s="345"/>
      <c r="AF14" s="363"/>
    </row>
    <row r="15" spans="2:99" ht="21.95" customHeight="1" x14ac:dyDescent="0.25">
      <c r="B15" s="343">
        <v>11</v>
      </c>
      <c r="C15" s="380" t="s">
        <v>219</v>
      </c>
      <c r="D15" s="367"/>
      <c r="E15" s="345"/>
      <c r="F15" s="364"/>
      <c r="G15" s="363"/>
      <c r="H15" s="344"/>
      <c r="I15" s="365"/>
      <c r="J15" s="366"/>
      <c r="K15" s="363"/>
      <c r="L15" s="367"/>
      <c r="M15" s="365"/>
      <c r="N15" s="366"/>
      <c r="O15" s="365"/>
      <c r="P15" s="363"/>
      <c r="Q15" s="367"/>
      <c r="R15" s="364"/>
      <c r="S15" s="371"/>
      <c r="T15" s="370"/>
      <c r="U15" s="369"/>
      <c r="V15" s="373"/>
      <c r="W15" s="371"/>
      <c r="X15" s="371"/>
      <c r="Y15" s="362"/>
      <c r="Z15" s="345"/>
      <c r="AA15" s="345"/>
      <c r="AB15" s="363"/>
      <c r="AC15" s="362"/>
      <c r="AD15" s="345"/>
      <c r="AE15" s="345"/>
      <c r="AF15" s="363"/>
    </row>
    <row r="16" spans="2:99" ht="21.95" customHeight="1" x14ac:dyDescent="0.25">
      <c r="B16" s="343">
        <v>12</v>
      </c>
      <c r="C16" s="380" t="s">
        <v>207</v>
      </c>
      <c r="D16" s="367"/>
      <c r="E16" s="345"/>
      <c r="F16" s="364"/>
      <c r="G16" s="363"/>
      <c r="H16" s="344"/>
      <c r="I16" s="365"/>
      <c r="J16" s="366"/>
      <c r="K16" s="363"/>
      <c r="L16" s="367"/>
      <c r="M16" s="365"/>
      <c r="N16" s="366"/>
      <c r="O16" s="365"/>
      <c r="P16" s="363"/>
      <c r="Q16" s="367"/>
      <c r="R16" s="364"/>
      <c r="S16" s="345"/>
      <c r="T16" s="345"/>
      <c r="U16" s="369"/>
      <c r="V16" s="373"/>
      <c r="W16" s="371"/>
      <c r="X16" s="371"/>
      <c r="Y16" s="369"/>
      <c r="Z16" s="371"/>
      <c r="AA16" s="345"/>
      <c r="AB16" s="363"/>
      <c r="AC16" s="362"/>
      <c r="AD16" s="345"/>
      <c r="AE16" s="345"/>
      <c r="AF16" s="363"/>
    </row>
    <row r="17" spans="2:32" ht="21.95" customHeight="1" x14ac:dyDescent="0.25">
      <c r="B17" s="343">
        <v>13</v>
      </c>
      <c r="C17" s="380" t="s">
        <v>220</v>
      </c>
      <c r="D17" s="367"/>
      <c r="E17" s="345"/>
      <c r="F17" s="364"/>
      <c r="G17" s="363"/>
      <c r="H17" s="344"/>
      <c r="I17" s="365"/>
      <c r="J17" s="366"/>
      <c r="K17" s="363"/>
      <c r="L17" s="367"/>
      <c r="M17" s="365"/>
      <c r="N17" s="366"/>
      <c r="O17" s="365"/>
      <c r="P17" s="363"/>
      <c r="Q17" s="367"/>
      <c r="R17" s="364"/>
      <c r="S17" s="345"/>
      <c r="T17" s="345"/>
      <c r="U17" s="362"/>
      <c r="V17" s="345"/>
      <c r="W17" s="345"/>
      <c r="X17" s="345"/>
      <c r="Y17" s="362"/>
      <c r="Z17" s="345"/>
      <c r="AA17" s="371"/>
      <c r="AB17" s="371"/>
      <c r="AC17" s="362"/>
      <c r="AD17" s="345"/>
      <c r="AE17" s="345"/>
      <c r="AF17" s="363"/>
    </row>
    <row r="18" spans="2:32" ht="21.95" customHeight="1" thickBot="1" x14ac:dyDescent="0.3">
      <c r="B18" s="346">
        <v>14</v>
      </c>
      <c r="C18" s="478" t="s">
        <v>230</v>
      </c>
      <c r="D18" s="360"/>
      <c r="E18" s="357"/>
      <c r="F18" s="356"/>
      <c r="G18" s="359"/>
      <c r="H18" s="361"/>
      <c r="I18" s="356"/>
      <c r="J18" s="357"/>
      <c r="K18" s="359"/>
      <c r="L18" s="360"/>
      <c r="M18" s="356"/>
      <c r="N18" s="357"/>
      <c r="O18" s="356"/>
      <c r="P18" s="359"/>
      <c r="Q18" s="360"/>
      <c r="R18" s="356"/>
      <c r="S18" s="356"/>
      <c r="T18" s="356"/>
      <c r="U18" s="358"/>
      <c r="V18" s="357"/>
      <c r="W18" s="357"/>
      <c r="X18" s="356"/>
      <c r="Y18" s="358"/>
      <c r="Z18" s="357"/>
      <c r="AA18" s="361"/>
      <c r="AB18" s="356"/>
      <c r="AC18" s="389"/>
      <c r="AD18" s="388"/>
      <c r="AE18" s="388"/>
      <c r="AF18" s="359"/>
    </row>
    <row r="20" spans="2:32" ht="15" customHeight="1" x14ac:dyDescent="0.3"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C20" s="123"/>
      <c r="AD20" s="123"/>
      <c r="AE20" s="123"/>
    </row>
    <row r="21" spans="2:32" ht="15" customHeight="1" x14ac:dyDescent="0.3">
      <c r="C21" s="123"/>
      <c r="D21" s="550"/>
      <c r="E21" s="550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C21" s="123"/>
      <c r="AD21" s="123"/>
      <c r="AE21" s="123"/>
    </row>
    <row r="22" spans="2:32" ht="15" customHeight="1" x14ac:dyDescent="0.3">
      <c r="C22" s="123"/>
      <c r="D22" s="550"/>
      <c r="E22" s="550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C22" s="123"/>
      <c r="AD22" s="123"/>
      <c r="AE22" s="123"/>
    </row>
    <row r="23" spans="2:32" ht="15" customHeight="1" x14ac:dyDescent="0.3">
      <c r="D23" s="550"/>
      <c r="E23" s="550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C23" s="123"/>
      <c r="AD23" s="123"/>
      <c r="AE23" s="123"/>
    </row>
    <row r="24" spans="2:32" ht="15" customHeight="1" x14ac:dyDescent="0.3">
      <c r="D24" s="550"/>
      <c r="E24" s="550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C24" s="123"/>
      <c r="AD24" s="123"/>
      <c r="AE24" s="123"/>
    </row>
    <row r="25" spans="2:32" ht="15" customHeight="1" x14ac:dyDescent="0.3">
      <c r="D25" s="550"/>
      <c r="E25" s="550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C25" s="123"/>
      <c r="AD25" s="123"/>
      <c r="AE25" s="123"/>
    </row>
    <row r="26" spans="2:32" ht="15" customHeight="1" x14ac:dyDescent="0.3">
      <c r="D26" s="549"/>
      <c r="E26" s="549"/>
      <c r="F26" s="549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C26" s="123"/>
      <c r="AD26" s="123"/>
      <c r="AE26" s="123"/>
    </row>
    <row r="27" spans="2:32" ht="15" customHeight="1" x14ac:dyDescent="0.3"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C27" s="123"/>
      <c r="AD27" s="123"/>
      <c r="AE27" s="123"/>
    </row>
    <row r="28" spans="2:32" ht="15" customHeight="1" x14ac:dyDescent="0.3"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C28" s="123"/>
      <c r="AD28" s="123"/>
      <c r="AE28" s="123"/>
    </row>
    <row r="29" spans="2:32" ht="14.45" x14ac:dyDescent="0.3"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C29" s="123"/>
      <c r="AD29" s="123"/>
      <c r="AE29" s="123"/>
    </row>
    <row r="30" spans="2:32" ht="14.45" x14ac:dyDescent="0.3"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C30" s="123"/>
      <c r="AD30" s="123"/>
      <c r="AE30" s="123"/>
    </row>
    <row r="31" spans="2:32" ht="14.45" x14ac:dyDescent="0.3"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C31" s="123"/>
      <c r="AD31" s="123"/>
      <c r="AE31" s="123"/>
    </row>
    <row r="32" spans="2:32" ht="14.45" x14ac:dyDescent="0.3"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C32" s="123"/>
      <c r="AD32" s="123"/>
      <c r="AE32" s="123"/>
    </row>
    <row r="33" spans="3:31" ht="14.45" x14ac:dyDescent="0.3"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C33" s="123"/>
      <c r="AD33" s="123"/>
      <c r="AE33" s="123"/>
    </row>
    <row r="34" spans="3:31" ht="14.45" x14ac:dyDescent="0.3"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C34" s="123"/>
      <c r="AD34" s="123"/>
      <c r="AE34" s="123"/>
    </row>
  </sheetData>
  <mergeCells count="16">
    <mergeCell ref="D26:F26"/>
    <mergeCell ref="D21:E21"/>
    <mergeCell ref="D22:E22"/>
    <mergeCell ref="D23:E23"/>
    <mergeCell ref="D24:E24"/>
    <mergeCell ref="D25:E25"/>
    <mergeCell ref="AC3:AF3"/>
    <mergeCell ref="B1:AB1"/>
    <mergeCell ref="B3:B4"/>
    <mergeCell ref="C3:C4"/>
    <mergeCell ref="D3:G3"/>
    <mergeCell ref="H3:K3"/>
    <mergeCell ref="L3:P3"/>
    <mergeCell ref="Y3:AB3"/>
    <mergeCell ref="Q3:T3"/>
    <mergeCell ref="U3:X3"/>
  </mergeCells>
  <pageMargins left="0.2638888888888889" right="4.1666666666666664E-2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Summary-Dowa Non-net Costs</vt:lpstr>
      <vt:lpstr>Dowa-CostDriverInput</vt:lpstr>
      <vt:lpstr>Data Sources</vt:lpstr>
      <vt:lpstr>Project Timeline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Senard Mwale</dc:creator>
  <cp:lastModifiedBy>Rob</cp:lastModifiedBy>
  <cp:lastPrinted>2011-10-24T12:22:39Z</cp:lastPrinted>
  <dcterms:created xsi:type="dcterms:W3CDTF">2011-06-23T17:43:14Z</dcterms:created>
  <dcterms:modified xsi:type="dcterms:W3CDTF">2014-11-08T19:21:52Z</dcterms:modified>
</cp:coreProperties>
</file>