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715" windowHeight="9045"/>
  </bookViews>
  <sheets>
    <sheet name="Summary" sheetId="7" r:id="rId1"/>
    <sheet name="Implementation" sheetId="3" r:id="rId2"/>
    <sheet name="Rolled over budget" sheetId="4" r:id="rId3"/>
    <sheet name="Research" sheetId="6" r:id="rId4"/>
    <sheet name="Central costs" sheetId="5" r:id="rId5"/>
  </sheets>
  <definedNames>
    <definedName name="_xlnm._FilterDatabase" localSheetId="1" hidden="1">Implementation!$B$3:$C$24</definedName>
    <definedName name="_xlnm._FilterDatabase" localSheetId="2" hidden="1">'Rolled over budget'!$B$3:$C$18</definedName>
  </definedNames>
  <calcPr calcId="162913"/>
  <fileRecoveryPr autoRecover="0"/>
</workbook>
</file>

<file path=xl/calcChain.xml><?xml version="1.0" encoding="utf-8"?>
<calcChain xmlns="http://schemas.openxmlformats.org/spreadsheetml/2006/main">
  <c r="D8" i="6" l="1"/>
  <c r="D18" i="4"/>
  <c r="E26" i="5" l="1"/>
  <c r="E25" i="5"/>
  <c r="E24" i="5"/>
  <c r="E15" i="5"/>
  <c r="E27" i="5"/>
  <c r="E22" i="5"/>
  <c r="C8" i="6"/>
  <c r="E7" i="6"/>
  <c r="E6" i="6"/>
  <c r="C28" i="5"/>
  <c r="E14" i="4"/>
  <c r="E10" i="4"/>
  <c r="E20" i="3" l="1"/>
  <c r="C23" i="3" l="1"/>
  <c r="C18" i="4"/>
  <c r="C5" i="7" l="1"/>
  <c r="C9" i="7" s="1"/>
  <c r="D9" i="7" s="1"/>
  <c r="C10" i="7" l="1"/>
  <c r="E16" i="3"/>
  <c r="E9" i="5"/>
  <c r="E12" i="4"/>
  <c r="E17" i="4"/>
  <c r="E11" i="4"/>
  <c r="E20" i="5"/>
  <c r="E21" i="5"/>
  <c r="E8" i="4"/>
  <c r="E15" i="4"/>
  <c r="E7" i="5"/>
  <c r="E7" i="4"/>
  <c r="E14" i="5"/>
  <c r="E18" i="5"/>
  <c r="E13" i="3"/>
  <c r="E8" i="5"/>
  <c r="E16" i="5"/>
  <c r="E10" i="5"/>
  <c r="E13" i="5"/>
  <c r="E23" i="5"/>
  <c r="E11" i="5"/>
  <c r="E12" i="5"/>
  <c r="E19" i="5"/>
  <c r="E9" i="7" l="1"/>
  <c r="E8" i="6"/>
  <c r="D23" i="3"/>
  <c r="E17" i="3"/>
  <c r="E12" i="3"/>
  <c r="E7" i="3"/>
  <c r="E21" i="3"/>
  <c r="E10" i="3"/>
  <c r="E5" i="5"/>
  <c r="E9" i="4"/>
  <c r="E5" i="3"/>
  <c r="E18" i="3"/>
  <c r="E14" i="3"/>
  <c r="E22" i="3"/>
  <c r="E19" i="3"/>
  <c r="E13" i="4"/>
  <c r="E11" i="3"/>
  <c r="E6" i="5"/>
  <c r="E6" i="3"/>
  <c r="E5" i="6"/>
  <c r="E8" i="3"/>
  <c r="E6" i="4"/>
  <c r="E16" i="4"/>
  <c r="E15" i="3"/>
  <c r="E9" i="3"/>
  <c r="D7" i="7" l="1"/>
  <c r="E7" i="7" s="1"/>
  <c r="D5" i="7"/>
  <c r="E23" i="3"/>
  <c r="E17" i="5"/>
  <c r="D28" i="5"/>
  <c r="E28" i="5" l="1"/>
  <c r="D8" i="7"/>
  <c r="E5" i="7"/>
  <c r="E8" i="7" l="1"/>
  <c r="E18" i="4"/>
  <c r="D6" i="7"/>
  <c r="E6" i="7" s="1"/>
  <c r="D10" i="7" l="1"/>
  <c r="E10" i="7" l="1"/>
</calcChain>
</file>

<file path=xl/sharedStrings.xml><?xml version="1.0" encoding="utf-8"?>
<sst xmlns="http://schemas.openxmlformats.org/spreadsheetml/2006/main" count="102" uniqueCount="76">
  <si>
    <t>VAT</t>
  </si>
  <si>
    <t>Travel</t>
  </si>
  <si>
    <t>Equipment</t>
  </si>
  <si>
    <t>Salaries</t>
  </si>
  <si>
    <t>Software</t>
  </si>
  <si>
    <t>Consultancy</t>
  </si>
  <si>
    <t>Conferences</t>
  </si>
  <si>
    <t>Tanzania</t>
  </si>
  <si>
    <t>Niger</t>
  </si>
  <si>
    <t>Uganda</t>
  </si>
  <si>
    <t>Zanzibar</t>
  </si>
  <si>
    <t>Ethiopia</t>
  </si>
  <si>
    <t>Liberia</t>
  </si>
  <si>
    <t>Zambia</t>
  </si>
  <si>
    <t>Burundi</t>
  </si>
  <si>
    <t>DRC</t>
  </si>
  <si>
    <t>Mozambique</t>
  </si>
  <si>
    <t>Yemen</t>
  </si>
  <si>
    <t>Cote D'Ivoire</t>
  </si>
  <si>
    <t>Malawi</t>
  </si>
  <si>
    <t>Madagascar</t>
  </si>
  <si>
    <t>Sudan</t>
  </si>
  <si>
    <t>Nigeria</t>
  </si>
  <si>
    <t>Mauritania</t>
  </si>
  <si>
    <t>Country</t>
  </si>
  <si>
    <t>Personal Development</t>
  </si>
  <si>
    <t>Translation</t>
  </si>
  <si>
    <t>Audit</t>
  </si>
  <si>
    <t>Hosting the NNN meeting</t>
  </si>
  <si>
    <t>Comments</t>
  </si>
  <si>
    <t>LSTM consultancy</t>
  </si>
  <si>
    <t>Actual</t>
  </si>
  <si>
    <t>Total</t>
  </si>
  <si>
    <t>LSTM Consultancy</t>
  </si>
  <si>
    <t>Founder travel/Advocacy</t>
  </si>
  <si>
    <t>Maintenance of printer</t>
  </si>
  <si>
    <t>Refurbishment of SCI office</t>
  </si>
  <si>
    <t>Team meetings</t>
  </si>
  <si>
    <t>Legal costs</t>
  </si>
  <si>
    <t>Strategy development</t>
  </si>
  <si>
    <t>Other office costs</t>
  </si>
  <si>
    <t>Business Meetings</t>
  </si>
  <si>
    <t>Communications, printing &amp; visibility</t>
  </si>
  <si>
    <t>Including networks and conferences</t>
  </si>
  <si>
    <t>Advisory Board meetings</t>
  </si>
  <si>
    <t>Burn Rate</t>
  </si>
  <si>
    <t>M&amp;E surveys initiatives and social science</t>
  </si>
  <si>
    <t>Intern/student costs</t>
  </si>
  <si>
    <t>Research</t>
  </si>
  <si>
    <t>Budget</t>
  </si>
  <si>
    <t>Central costs</t>
  </si>
  <si>
    <t>Budget in GBP</t>
  </si>
  <si>
    <t>Implementation costs</t>
  </si>
  <si>
    <t>Rolled implementation budget</t>
  </si>
  <si>
    <t>Research costs</t>
  </si>
  <si>
    <t>Reserve (17/18)</t>
  </si>
  <si>
    <t>Total Costs</t>
  </si>
  <si>
    <t>Rolled over budget</t>
  </si>
  <si>
    <t>Implementation</t>
  </si>
  <si>
    <t>Employee Satisfaction Survey</t>
  </si>
  <si>
    <t>Total Actual</t>
  </si>
  <si>
    <t xml:space="preserve">Burn Rate </t>
  </si>
  <si>
    <t>Actual in GBP</t>
  </si>
  <si>
    <t>Budget vs Actual for the Period 1 April 2017 to 31 March 2018</t>
  </si>
  <si>
    <t xml:space="preserve">Budget </t>
  </si>
  <si>
    <t>not all positions were filled on time</t>
  </si>
  <si>
    <t xml:space="preserve">International expenses </t>
  </si>
  <si>
    <t>had to hire consultants and short term contracts covered from Personnel budget</t>
  </si>
  <si>
    <t>to be refunded to SCI</t>
  </si>
  <si>
    <t>Updated Budget</t>
  </si>
  <si>
    <t>including some equipment as part of the office refurbishment</t>
  </si>
  <si>
    <t>Delays in activities due to moving into integrated program</t>
  </si>
  <si>
    <t>Delays in activities due to security situation</t>
  </si>
  <si>
    <t>Delay in activities</t>
  </si>
  <si>
    <t>Delay in receiving PZQ</t>
  </si>
  <si>
    <t>Delays in activities; re-assessment survey to be completed before MDA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</si>
</sst>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&quot;£&quot;#,##0"/>
    <numFmt numFmtId="166" formatCode="#,##0.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128">
    <xf numFmtId="0" fontId="0" fillId="0" borderId="0" xfId="0"/>
    <xf numFmtId="0" fontId="16" fillId="0" borderId="0" xfId="0" applyFont="1"/>
    <xf numFmtId="3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9" fontId="0" fillId="0" borderId="0" xfId="0" applyNumberFormat="1" applyAlignment="1">
      <alignment horizontal="right" vertical="center"/>
    </xf>
    <xf numFmtId="3" fontId="0" fillId="0" borderId="0" xfId="0" applyNumberFormat="1"/>
    <xf numFmtId="0" fontId="20" fillId="0" borderId="0" xfId="0" applyFont="1"/>
    <xf numFmtId="3" fontId="20" fillId="0" borderId="0" xfId="0" applyNumberFormat="1" applyFont="1" applyAlignment="1">
      <alignment horizontal="right" vertical="center"/>
    </xf>
    <xf numFmtId="9" fontId="20" fillId="0" borderId="0" xfId="0" applyNumberFormat="1" applyFont="1" applyAlignment="1">
      <alignment horizontal="right" vertical="center"/>
    </xf>
    <xf numFmtId="0" fontId="21" fillId="0" borderId="0" xfId="0" applyFont="1"/>
    <xf numFmtId="3" fontId="21" fillId="0" borderId="0" xfId="0" applyNumberFormat="1" applyFont="1" applyAlignment="1">
      <alignment horizontal="right" vertical="center"/>
    </xf>
    <xf numFmtId="9" fontId="21" fillId="0" borderId="0" xfId="0" applyNumberFormat="1" applyFont="1" applyAlignment="1">
      <alignment horizontal="right" vertical="center"/>
    </xf>
    <xf numFmtId="0" fontId="21" fillId="0" borderId="0" xfId="0" applyFont="1" applyAlignment="1">
      <alignment wrapText="1"/>
    </xf>
    <xf numFmtId="0" fontId="22" fillId="0" borderId="0" xfId="0" applyFont="1"/>
    <xf numFmtId="3" fontId="21" fillId="0" borderId="0" xfId="0" applyNumberFormat="1" applyFont="1"/>
    <xf numFmtId="3" fontId="23" fillId="0" borderId="0" xfId="0" applyNumberFormat="1" applyFont="1" applyFill="1" applyBorder="1" applyAlignment="1">
      <alignment horizontal="right" vertical="center" wrapText="1"/>
    </xf>
    <xf numFmtId="9" fontId="23" fillId="0" borderId="0" xfId="0" applyNumberFormat="1" applyFont="1" applyFill="1" applyBorder="1" applyAlignment="1">
      <alignment horizontal="right" vertical="center" wrapText="1"/>
    </xf>
    <xf numFmtId="0" fontId="21" fillId="0" borderId="0" xfId="0" applyFont="1" applyFill="1" applyBorder="1" applyAlignment="1">
      <alignment wrapText="1"/>
    </xf>
    <xf numFmtId="165" fontId="0" fillId="0" borderId="0" xfId="0" applyNumberFormat="1" applyFont="1"/>
    <xf numFmtId="3" fontId="0" fillId="0" borderId="0" xfId="0" applyNumberFormat="1" applyFont="1"/>
    <xf numFmtId="165" fontId="24" fillId="0" borderId="0" xfId="0" applyNumberFormat="1" applyFont="1"/>
    <xf numFmtId="0" fontId="0" fillId="0" borderId="20" xfId="0" applyBorder="1"/>
    <xf numFmtId="0" fontId="0" fillId="0" borderId="13" xfId="0" applyBorder="1"/>
    <xf numFmtId="3" fontId="0" fillId="36" borderId="14" xfId="0" applyNumberFormat="1" applyFill="1" applyBorder="1"/>
    <xf numFmtId="3" fontId="0" fillId="33" borderId="14" xfId="0" applyNumberFormat="1" applyFill="1" applyBorder="1" applyAlignment="1">
      <alignment wrapText="1"/>
    </xf>
    <xf numFmtId="9" fontId="0" fillId="35" borderId="23" xfId="0" applyNumberFormat="1" applyFill="1" applyBorder="1"/>
    <xf numFmtId="0" fontId="0" fillId="0" borderId="15" xfId="0" applyBorder="1"/>
    <xf numFmtId="3" fontId="0" fillId="36" borderId="10" xfId="0" applyNumberFormat="1" applyFill="1" applyBorder="1"/>
    <xf numFmtId="3" fontId="0" fillId="33" borderId="10" xfId="0" applyNumberFormat="1" applyFill="1" applyBorder="1" applyAlignment="1">
      <alignment wrapText="1"/>
    </xf>
    <xf numFmtId="9" fontId="0" fillId="35" borderId="16" xfId="0" applyNumberFormat="1" applyFill="1" applyBorder="1"/>
    <xf numFmtId="0" fontId="0" fillId="0" borderId="17" xfId="0" applyBorder="1"/>
    <xf numFmtId="3" fontId="0" fillId="36" borderId="18" xfId="0" applyNumberFormat="1" applyFill="1" applyBorder="1"/>
    <xf numFmtId="3" fontId="0" fillId="33" borderId="18" xfId="0" applyNumberFormat="1" applyFill="1" applyBorder="1" applyAlignment="1">
      <alignment wrapText="1"/>
    </xf>
    <xf numFmtId="9" fontId="0" fillId="35" borderId="19" xfId="0" applyNumberFormat="1" applyFill="1" applyBorder="1"/>
    <xf numFmtId="0" fontId="16" fillId="0" borderId="20" xfId="0" applyFont="1" applyBorder="1"/>
    <xf numFmtId="3" fontId="16" fillId="36" borderId="21" xfId="0" applyNumberFormat="1" applyFont="1" applyFill="1" applyBorder="1"/>
    <xf numFmtId="3" fontId="0" fillId="0" borderId="0" xfId="0" applyNumberFormat="1" applyAlignment="1">
      <alignment wrapText="1"/>
    </xf>
    <xf numFmtId="0" fontId="0" fillId="0" borderId="0" xfId="0"/>
    <xf numFmtId="3" fontId="0" fillId="0" borderId="0" xfId="0" applyNumberFormat="1" applyFill="1"/>
    <xf numFmtId="166" fontId="20" fillId="0" borderId="0" xfId="0" applyNumberFormat="1" applyFont="1" applyAlignment="1">
      <alignment horizontal="right" vertical="center"/>
    </xf>
    <xf numFmtId="0" fontId="20" fillId="0" borderId="0" xfId="0" applyFont="1" applyFill="1"/>
    <xf numFmtId="3" fontId="20" fillId="0" borderId="0" xfId="0" applyNumberFormat="1" applyFont="1" applyFill="1"/>
    <xf numFmtId="3" fontId="18" fillId="0" borderId="0" xfId="0" applyNumberFormat="1" applyFont="1" applyFill="1"/>
    <xf numFmtId="0" fontId="20" fillId="0" borderId="0" xfId="0" applyFont="1" applyAlignment="1">
      <alignment vertical="center" wrapText="1"/>
    </xf>
    <xf numFmtId="3" fontId="16" fillId="33" borderId="21" xfId="0" applyNumberFormat="1" applyFont="1" applyFill="1" applyBorder="1" applyAlignment="1">
      <alignment wrapText="1"/>
    </xf>
    <xf numFmtId="9" fontId="16" fillId="35" borderId="22" xfId="0" applyNumberFormat="1" applyFont="1" applyFill="1" applyBorder="1"/>
    <xf numFmtId="3" fontId="0" fillId="33" borderId="10" xfId="0" applyNumberFormat="1" applyFont="1" applyFill="1" applyBorder="1" applyAlignment="1">
      <alignment horizontal="right" wrapText="1"/>
    </xf>
    <xf numFmtId="3" fontId="0" fillId="36" borderId="18" xfId="0" applyNumberFormat="1" applyFont="1" applyFill="1" applyBorder="1" applyAlignment="1">
      <alignment horizontal="right"/>
    </xf>
    <xf numFmtId="3" fontId="0" fillId="33" borderId="18" xfId="0" applyNumberFormat="1" applyFont="1" applyFill="1" applyBorder="1" applyAlignment="1">
      <alignment horizontal="right" wrapText="1"/>
    </xf>
    <xf numFmtId="0" fontId="25" fillId="0" borderId="0" xfId="0" applyFont="1"/>
    <xf numFmtId="3" fontId="26" fillId="0" borderId="0" xfId="0" applyNumberFormat="1" applyFont="1"/>
    <xf numFmtId="0" fontId="26" fillId="0" borderId="0" xfId="0" applyFont="1" applyAlignment="1">
      <alignment wrapText="1"/>
    </xf>
    <xf numFmtId="165" fontId="25" fillId="0" borderId="0" xfId="0" applyNumberFormat="1" applyFont="1"/>
    <xf numFmtId="3" fontId="0" fillId="36" borderId="10" xfId="0" applyNumberFormat="1" applyFont="1" applyFill="1" applyBorder="1"/>
    <xf numFmtId="3" fontId="0" fillId="33" borderId="10" xfId="0" applyNumberFormat="1" applyFont="1" applyFill="1" applyBorder="1" applyAlignment="1">
      <alignment wrapText="1"/>
    </xf>
    <xf numFmtId="3" fontId="0" fillId="36" borderId="14" xfId="0" applyNumberFormat="1" applyFont="1" applyFill="1" applyBorder="1"/>
    <xf numFmtId="3" fontId="0" fillId="33" borderId="14" xfId="0" applyNumberFormat="1" applyFont="1" applyFill="1" applyBorder="1" applyAlignment="1">
      <alignment wrapText="1"/>
    </xf>
    <xf numFmtId="3" fontId="26" fillId="0" borderId="0" xfId="0" applyNumberFormat="1" applyFont="1" applyAlignment="1">
      <alignment horizontal="right" vertical="center"/>
    </xf>
    <xf numFmtId="9" fontId="26" fillId="0" borderId="0" xfId="0" applyNumberFormat="1" applyFont="1" applyAlignment="1">
      <alignment horizontal="right" vertical="center"/>
    </xf>
    <xf numFmtId="0" fontId="26" fillId="0" borderId="0" xfId="0" applyFont="1"/>
    <xf numFmtId="9" fontId="0" fillId="35" borderId="16" xfId="0" applyNumberFormat="1" applyFont="1" applyFill="1" applyBorder="1"/>
    <xf numFmtId="3" fontId="0" fillId="36" borderId="18" xfId="0" applyNumberFormat="1" applyFont="1" applyFill="1" applyBorder="1"/>
    <xf numFmtId="3" fontId="0" fillId="33" borderId="18" xfId="0" applyNumberFormat="1" applyFont="1" applyFill="1" applyBorder="1" applyAlignment="1">
      <alignment wrapText="1"/>
    </xf>
    <xf numFmtId="9" fontId="0" fillId="35" borderId="19" xfId="0" applyNumberFormat="1" applyFont="1" applyFill="1" applyBorder="1"/>
    <xf numFmtId="3" fontId="0" fillId="36" borderId="14" xfId="0" applyNumberFormat="1" applyFont="1" applyFill="1" applyBorder="1" applyAlignment="1">
      <alignment horizontal="right" wrapText="1"/>
    </xf>
    <xf numFmtId="3" fontId="0" fillId="33" borderId="14" xfId="0" applyNumberFormat="1" applyFont="1" applyFill="1" applyBorder="1" applyAlignment="1">
      <alignment horizontal="right" wrapText="1"/>
    </xf>
    <xf numFmtId="9" fontId="0" fillId="35" borderId="14" xfId="0" applyNumberFormat="1" applyFont="1" applyFill="1" applyBorder="1" applyAlignment="1">
      <alignment horizontal="right" wrapText="1"/>
    </xf>
    <xf numFmtId="0" fontId="0" fillId="0" borderId="23" xfId="0" applyFont="1" applyBorder="1" applyAlignment="1">
      <alignment wrapText="1"/>
    </xf>
    <xf numFmtId="3" fontId="0" fillId="36" borderId="10" xfId="0" applyNumberFormat="1" applyFont="1" applyFill="1" applyBorder="1" applyAlignment="1">
      <alignment horizontal="right" wrapText="1"/>
    </xf>
    <xf numFmtId="9" fontId="0" fillId="35" borderId="10" xfId="0" applyNumberFormat="1" applyFont="1" applyFill="1" applyBorder="1" applyAlignment="1">
      <alignment horizontal="right" wrapText="1"/>
    </xf>
    <xf numFmtId="0" fontId="0" fillId="0" borderId="16" xfId="0" applyFont="1" applyBorder="1" applyAlignment="1">
      <alignment wrapText="1"/>
    </xf>
    <xf numFmtId="0" fontId="0" fillId="0" borderId="16" xfId="0" applyFont="1" applyFill="1" applyBorder="1" applyAlignment="1">
      <alignment wrapText="1"/>
    </xf>
    <xf numFmtId="0" fontId="19" fillId="0" borderId="11" xfId="0" applyFont="1" applyFill="1" applyBorder="1" applyAlignment="1">
      <alignment horizontal="left" wrapText="1"/>
    </xf>
    <xf numFmtId="3" fontId="16" fillId="36" borderId="12" xfId="0" applyNumberFormat="1" applyFont="1" applyFill="1" applyBorder="1" applyAlignment="1">
      <alignment horizontal="right" wrapText="1"/>
    </xf>
    <xf numFmtId="3" fontId="16" fillId="33" borderId="12" xfId="0" applyNumberFormat="1" applyFont="1" applyFill="1" applyBorder="1" applyAlignment="1">
      <alignment horizontal="right" wrapText="1"/>
    </xf>
    <xf numFmtId="9" fontId="16" fillId="35" borderId="12" xfId="0" applyNumberFormat="1" applyFont="1" applyFill="1" applyBorder="1" applyAlignment="1">
      <alignment horizontal="right" wrapText="1"/>
    </xf>
    <xf numFmtId="0" fontId="16" fillId="0" borderId="24" xfId="0" applyFont="1" applyBorder="1" applyAlignment="1">
      <alignment wrapText="1"/>
    </xf>
    <xf numFmtId="0" fontId="16" fillId="0" borderId="20" xfId="0" applyFont="1" applyBorder="1" applyAlignment="1">
      <alignment horizontal="left" wrapText="1"/>
    </xf>
    <xf numFmtId="3" fontId="0" fillId="36" borderId="14" xfId="0" applyNumberFormat="1" applyFont="1" applyFill="1" applyBorder="1" applyAlignment="1">
      <alignment horizontal="right"/>
    </xf>
    <xf numFmtId="165" fontId="19" fillId="0" borderId="13" xfId="0" applyNumberFormat="1" applyFont="1" applyFill="1" applyBorder="1" applyAlignment="1">
      <alignment horizontal="left" wrapText="1"/>
    </xf>
    <xf numFmtId="165" fontId="19" fillId="0" borderId="15" xfId="0" applyNumberFormat="1" applyFont="1" applyFill="1" applyBorder="1" applyAlignment="1">
      <alignment horizontal="left" wrapText="1"/>
    </xf>
    <xf numFmtId="3" fontId="18" fillId="36" borderId="10" xfId="0" applyNumberFormat="1" applyFont="1" applyFill="1" applyBorder="1" applyAlignment="1">
      <alignment horizontal="right" wrapText="1"/>
    </xf>
    <xf numFmtId="3" fontId="18" fillId="33" borderId="10" xfId="0" applyNumberFormat="1" applyFont="1" applyFill="1" applyBorder="1" applyAlignment="1">
      <alignment horizontal="right" wrapText="1"/>
    </xf>
    <xf numFmtId="3" fontId="18" fillId="34" borderId="16" xfId="0" applyNumberFormat="1" applyFont="1" applyFill="1" applyBorder="1" applyAlignment="1">
      <alignment horizontal="right" wrapText="1"/>
    </xf>
    <xf numFmtId="165" fontId="19" fillId="0" borderId="17" xfId="0" applyNumberFormat="1" applyFont="1" applyFill="1" applyBorder="1" applyAlignment="1">
      <alignment horizontal="left" wrapText="1"/>
    </xf>
    <xf numFmtId="165" fontId="19" fillId="0" borderId="20" xfId="0" applyNumberFormat="1" applyFont="1" applyFill="1" applyBorder="1" applyAlignment="1">
      <alignment horizontal="left" wrapText="1"/>
    </xf>
    <xf numFmtId="3" fontId="19" fillId="36" borderId="21" xfId="0" applyNumberFormat="1" applyFont="1" applyFill="1" applyBorder="1" applyAlignment="1">
      <alignment horizontal="right" wrapText="1"/>
    </xf>
    <xf numFmtId="3" fontId="19" fillId="33" borderId="21" xfId="0" applyNumberFormat="1" applyFont="1" applyFill="1" applyBorder="1" applyAlignment="1">
      <alignment horizontal="right" wrapText="1"/>
    </xf>
    <xf numFmtId="3" fontId="19" fillId="34" borderId="22" xfId="0" applyNumberFormat="1" applyFont="1" applyFill="1" applyBorder="1" applyAlignment="1">
      <alignment horizontal="right" wrapText="1"/>
    </xf>
    <xf numFmtId="0" fontId="21" fillId="0" borderId="16" xfId="0" applyFont="1" applyBorder="1" applyAlignment="1">
      <alignment wrapText="1"/>
    </xf>
    <xf numFmtId="0" fontId="21" fillId="0" borderId="19" xfId="0" applyFont="1" applyBorder="1" applyAlignment="1">
      <alignment wrapText="1"/>
    </xf>
    <xf numFmtId="0" fontId="0" fillId="0" borderId="19" xfId="0" applyFont="1" applyBorder="1" applyAlignment="1">
      <alignment wrapText="1"/>
    </xf>
    <xf numFmtId="0" fontId="21" fillId="0" borderId="20" xfId="0" applyFont="1" applyBorder="1" applyAlignment="1">
      <alignment horizontal="center"/>
    </xf>
    <xf numFmtId="3" fontId="19" fillId="33" borderId="21" xfId="0" applyNumberFormat="1" applyFont="1" applyFill="1" applyBorder="1" applyAlignment="1">
      <alignment horizontal="center" wrapText="1"/>
    </xf>
    <xf numFmtId="3" fontId="19" fillId="34" borderId="21" xfId="0" applyNumberFormat="1" applyFont="1" applyFill="1" applyBorder="1" applyAlignment="1">
      <alignment horizontal="center" wrapText="1"/>
    </xf>
    <xf numFmtId="3" fontId="23" fillId="33" borderId="22" xfId="0" applyNumberFormat="1" applyFont="1" applyFill="1" applyBorder="1" applyAlignment="1">
      <alignment horizontal="center" wrapText="1"/>
    </xf>
    <xf numFmtId="3" fontId="22" fillId="36" borderId="21" xfId="0" applyNumberFormat="1" applyFont="1" applyFill="1" applyBorder="1" applyAlignment="1">
      <alignment horizontal="center" wrapText="1"/>
    </xf>
    <xf numFmtId="0" fontId="16" fillId="0" borderId="22" xfId="0" applyFont="1" applyBorder="1" applyAlignment="1">
      <alignment wrapText="1"/>
    </xf>
    <xf numFmtId="3" fontId="0" fillId="36" borderId="18" xfId="0" applyNumberFormat="1" applyFont="1" applyFill="1" applyBorder="1" applyAlignment="1">
      <alignment horizontal="right" wrapText="1"/>
    </xf>
    <xf numFmtId="9" fontId="0" fillId="35" borderId="18" xfId="0" applyNumberFormat="1" applyFont="1" applyFill="1" applyBorder="1" applyAlignment="1">
      <alignment horizontal="right" wrapText="1"/>
    </xf>
    <xf numFmtId="3" fontId="16" fillId="36" borderId="21" xfId="0" applyNumberFormat="1" applyFont="1" applyFill="1" applyBorder="1" applyAlignment="1">
      <alignment horizontal="right" wrapText="1"/>
    </xf>
    <xf numFmtId="3" fontId="16" fillId="33" borderId="21" xfId="0" applyNumberFormat="1" applyFont="1" applyFill="1" applyBorder="1" applyAlignment="1">
      <alignment horizontal="right" wrapText="1"/>
    </xf>
    <xf numFmtId="9" fontId="16" fillId="35" borderId="21" xfId="0" applyNumberFormat="1" applyFont="1" applyFill="1" applyBorder="1" applyAlignment="1">
      <alignment horizontal="right" wrapText="1"/>
    </xf>
    <xf numFmtId="3" fontId="16" fillId="36" borderId="21" xfId="0" applyNumberFormat="1" applyFont="1" applyFill="1" applyBorder="1" applyAlignment="1">
      <alignment horizontal="center"/>
    </xf>
    <xf numFmtId="3" fontId="16" fillId="33" borderId="21" xfId="0" applyNumberFormat="1" applyFont="1" applyFill="1" applyBorder="1" applyAlignment="1">
      <alignment horizontal="center" wrapText="1"/>
    </xf>
    <xf numFmtId="9" fontId="16" fillId="35" borderId="22" xfId="0" applyNumberFormat="1" applyFont="1" applyFill="1" applyBorder="1" applyAlignment="1">
      <alignment horizontal="center"/>
    </xf>
    <xf numFmtId="0" fontId="16" fillId="0" borderId="20" xfId="0" applyFont="1" applyBorder="1" applyAlignment="1">
      <alignment horizontal="center" wrapText="1"/>
    </xf>
    <xf numFmtId="3" fontId="16" fillId="36" borderId="21" xfId="0" applyNumberFormat="1" applyFont="1" applyFill="1" applyBorder="1" applyAlignment="1">
      <alignment horizontal="center" wrapText="1"/>
    </xf>
    <xf numFmtId="9" fontId="16" fillId="35" borderId="21" xfId="0" applyNumberFormat="1" applyFont="1" applyFill="1" applyBorder="1" applyAlignment="1">
      <alignment horizontal="center" wrapText="1"/>
    </xf>
    <xf numFmtId="0" fontId="16" fillId="0" borderId="22" xfId="0" applyFont="1" applyBorder="1" applyAlignment="1">
      <alignment horizontal="center" wrapText="1"/>
    </xf>
    <xf numFmtId="0" fontId="19" fillId="0" borderId="20" xfId="0" applyFont="1" applyFill="1" applyBorder="1" applyAlignment="1">
      <alignment horizontal="left" wrapText="1"/>
    </xf>
    <xf numFmtId="0" fontId="19" fillId="0" borderId="20" xfId="0" applyFont="1" applyBorder="1" applyAlignment="1">
      <alignment horizontal="center" vertical="center" wrapText="1"/>
    </xf>
    <xf numFmtId="3" fontId="19" fillId="36" borderId="21" xfId="0" applyNumberFormat="1" applyFont="1" applyFill="1" applyBorder="1" applyAlignment="1">
      <alignment horizontal="center" vertical="center" wrapText="1"/>
    </xf>
    <xf numFmtId="3" fontId="19" fillId="33" borderId="21" xfId="0" applyNumberFormat="1" applyFont="1" applyFill="1" applyBorder="1" applyAlignment="1">
      <alignment horizontal="center" vertical="center" wrapText="1"/>
    </xf>
    <xf numFmtId="3" fontId="19" fillId="34" borderId="22" xfId="0" applyNumberFormat="1" applyFont="1" applyFill="1" applyBorder="1" applyAlignment="1">
      <alignment horizontal="center" vertical="center" wrapText="1"/>
    </xf>
    <xf numFmtId="165" fontId="19" fillId="0" borderId="20" xfId="0" applyNumberFormat="1" applyFont="1" applyBorder="1" applyAlignment="1">
      <alignment horizontal="center" wrapText="1"/>
    </xf>
    <xf numFmtId="3" fontId="19" fillId="36" borderId="21" xfId="0" applyNumberFormat="1" applyFont="1" applyFill="1" applyBorder="1" applyAlignment="1">
      <alignment horizontal="center" wrapText="1"/>
    </xf>
    <xf numFmtId="3" fontId="19" fillId="34" borderId="22" xfId="0" applyNumberFormat="1" applyFont="1" applyFill="1" applyBorder="1" applyAlignment="1">
      <alignment horizontal="center" wrapText="1"/>
    </xf>
    <xf numFmtId="0" fontId="0" fillId="0" borderId="13" xfId="0" applyFont="1" applyFill="1" applyBorder="1" applyAlignment="1">
      <alignment horizontal="left" vertical="center"/>
    </xf>
    <xf numFmtId="0" fontId="0" fillId="0" borderId="15" xfId="0" applyFont="1" applyFill="1" applyBorder="1" applyAlignment="1">
      <alignment horizontal="left" vertical="center"/>
    </xf>
    <xf numFmtId="0" fontId="0" fillId="0" borderId="15" xfId="0" applyFont="1" applyFill="1" applyBorder="1" applyAlignment="1">
      <alignment horizontal="left"/>
    </xf>
    <xf numFmtId="0" fontId="0" fillId="0" borderId="15" xfId="0" applyFont="1" applyFill="1" applyBorder="1" applyAlignment="1">
      <alignment horizontal="left" wrapText="1"/>
    </xf>
    <xf numFmtId="0" fontId="0" fillId="0" borderId="17" xfId="0" applyFont="1" applyFill="1" applyBorder="1" applyAlignment="1">
      <alignment horizontal="left"/>
    </xf>
    <xf numFmtId="0" fontId="18" fillId="0" borderId="13" xfId="0" applyFont="1" applyBorder="1" applyAlignment="1">
      <alignment horizontal="left" wrapText="1"/>
    </xf>
    <xf numFmtId="0" fontId="18" fillId="0" borderId="15" xfId="0" applyFont="1" applyBorder="1" applyAlignment="1">
      <alignment horizontal="left" wrapText="1"/>
    </xf>
    <xf numFmtId="0" fontId="18" fillId="0" borderId="15" xfId="0" applyFont="1" applyFill="1" applyBorder="1" applyAlignment="1">
      <alignment horizontal="left" wrapText="1"/>
    </xf>
    <xf numFmtId="0" fontId="18" fillId="0" borderId="17" xfId="0" applyFont="1" applyFill="1" applyBorder="1" applyAlignment="1">
      <alignment horizontal="left" wrapText="1"/>
    </xf>
    <xf numFmtId="0" fontId="18" fillId="0" borderId="13" xfId="0" applyFont="1" applyFill="1" applyBorder="1" applyAlignment="1">
      <alignment horizontal="left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3" xfId="42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CC"/>
      <color rgb="FFFFFF99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abSelected="1" zoomScaleNormal="100" workbookViewId="0"/>
  </sheetViews>
  <sheetFormatPr defaultRowHeight="15" x14ac:dyDescent="0.25"/>
  <cols>
    <col min="1" max="1" width="5.7109375" customWidth="1"/>
    <col min="2" max="2" width="29.5703125" customWidth="1"/>
    <col min="3" max="3" width="15.7109375" style="5" customWidth="1"/>
    <col min="4" max="4" width="15.7109375" style="3" customWidth="1"/>
    <col min="5" max="5" width="15.7109375" customWidth="1"/>
    <col min="6" max="6" width="2.7109375" customWidth="1"/>
    <col min="7" max="7" width="3.42578125" customWidth="1"/>
  </cols>
  <sheetData>
    <row r="2" spans="2:6" ht="30" customHeight="1" x14ac:dyDescent="0.25">
      <c r="B2" s="49" t="s">
        <v>63</v>
      </c>
      <c r="C2" s="50"/>
      <c r="D2" s="51"/>
    </row>
    <row r="3" spans="2:6" s="37" customFormat="1" ht="15" customHeight="1" thickBot="1" x14ac:dyDescent="0.3">
      <c r="B3" s="1"/>
      <c r="C3" s="5"/>
      <c r="D3" s="3"/>
    </row>
    <row r="4" spans="2:6" ht="39.75" customHeight="1" thickBot="1" x14ac:dyDescent="0.3">
      <c r="B4" s="21"/>
      <c r="C4" s="103" t="s">
        <v>51</v>
      </c>
      <c r="D4" s="104" t="s">
        <v>62</v>
      </c>
      <c r="E4" s="105" t="s">
        <v>45</v>
      </c>
    </row>
    <row r="5" spans="2:6" ht="28.5" customHeight="1" x14ac:dyDescent="0.25">
      <c r="B5" s="22" t="s">
        <v>52</v>
      </c>
      <c r="C5" s="23">
        <f>Implementation!C23</f>
        <v>12116032.551762607</v>
      </c>
      <c r="D5" s="24">
        <f>Implementation!D23</f>
        <v>8101497.6900000004</v>
      </c>
      <c r="E5" s="25">
        <f>D5/C5</f>
        <v>0.66865928722033818</v>
      </c>
    </row>
    <row r="6" spans="2:6" ht="28.5" customHeight="1" x14ac:dyDescent="0.25">
      <c r="B6" s="26" t="s">
        <v>53</v>
      </c>
      <c r="C6" s="27">
        <v>1568573.846153846</v>
      </c>
      <c r="D6" s="28">
        <f>'Rolled over budget'!D18</f>
        <v>1569940.24</v>
      </c>
      <c r="E6" s="29">
        <f t="shared" ref="E6:E10" si="0">D6/C6</f>
        <v>1.0008711058452902</v>
      </c>
    </row>
    <row r="7" spans="2:6" ht="28.5" customHeight="1" x14ac:dyDescent="0.25">
      <c r="B7" s="26" t="s">
        <v>54</v>
      </c>
      <c r="C7" s="27">
        <v>240000</v>
      </c>
      <c r="D7" s="28">
        <f>Research!D8</f>
        <v>15047.95</v>
      </c>
      <c r="E7" s="29">
        <f t="shared" si="0"/>
        <v>6.2699791666666671E-2</v>
      </c>
    </row>
    <row r="8" spans="2:6" ht="28.5" customHeight="1" x14ac:dyDescent="0.25">
      <c r="B8" s="26" t="s">
        <v>50</v>
      </c>
      <c r="C8" s="27">
        <v>2498262.8900000006</v>
      </c>
      <c r="D8" s="28">
        <f>'Central costs'!D28</f>
        <v>2012613.3200000003</v>
      </c>
      <c r="E8" s="29">
        <f t="shared" si="0"/>
        <v>0.80560509786862333</v>
      </c>
    </row>
    <row r="9" spans="2:6" ht="28.5" customHeight="1" thickBot="1" x14ac:dyDescent="0.3">
      <c r="B9" s="30" t="s">
        <v>55</v>
      </c>
      <c r="C9" s="31">
        <f>SUM(C5:C8)/12</f>
        <v>1368572.4406597044</v>
      </c>
      <c r="D9" s="32">
        <f>C9</f>
        <v>1368572.4406597044</v>
      </c>
      <c r="E9" s="33">
        <f t="shared" si="0"/>
        <v>1</v>
      </c>
    </row>
    <row r="10" spans="2:6" ht="28.5" customHeight="1" thickBot="1" x14ac:dyDescent="0.3">
      <c r="B10" s="34" t="s">
        <v>56</v>
      </c>
      <c r="C10" s="35">
        <f>SUM(C5:C9)</f>
        <v>17791441.728576157</v>
      </c>
      <c r="D10" s="44">
        <f>SUM(D5:D9)</f>
        <v>13067671.640659703</v>
      </c>
      <c r="E10" s="45">
        <f t="shared" si="0"/>
        <v>0.73449200126770753</v>
      </c>
    </row>
    <row r="14" spans="2:6" x14ac:dyDescent="0.25">
      <c r="D14" s="36"/>
    </row>
    <row r="15" spans="2:6" x14ac:dyDescent="0.25">
      <c r="D15" s="36"/>
      <c r="E15" s="5"/>
      <c r="F15" s="5"/>
    </row>
    <row r="16" spans="2:6" x14ac:dyDescent="0.25">
      <c r="D16" s="36"/>
      <c r="E16" s="5"/>
      <c r="F16" s="5"/>
    </row>
    <row r="17" spans="4:4" x14ac:dyDescent="0.25">
      <c r="D17" s="36"/>
    </row>
  </sheetData>
  <pageMargins left="0.7" right="0.7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4"/>
  <sheetViews>
    <sheetView zoomScaleNormal="100" workbookViewId="0"/>
  </sheetViews>
  <sheetFormatPr defaultColWidth="9.140625" defaultRowHeight="15" x14ac:dyDescent="0.25"/>
  <cols>
    <col min="1" max="1" width="5.7109375" style="6" customWidth="1"/>
    <col min="2" max="2" width="20.7109375" style="6" customWidth="1"/>
    <col min="3" max="4" width="15.7109375" style="7" customWidth="1"/>
    <col min="5" max="5" width="15.7109375" style="8" customWidth="1"/>
    <col min="6" max="6" width="64.5703125" style="43" customWidth="1"/>
    <col min="7" max="7" width="3.28515625" style="6" customWidth="1"/>
    <col min="8" max="16384" width="9.140625" style="6"/>
  </cols>
  <sheetData>
    <row r="1" spans="2:7" ht="15" customHeight="1" x14ac:dyDescent="0.25"/>
    <row r="2" spans="2:7" ht="30" customHeight="1" x14ac:dyDescent="0.25">
      <c r="B2" s="52" t="s">
        <v>58</v>
      </c>
      <c r="C2" s="39"/>
    </row>
    <row r="3" spans="2:7" ht="15" customHeight="1" thickBot="1" x14ac:dyDescent="0.3"/>
    <row r="4" spans="2:7" ht="30" customHeight="1" thickBot="1" x14ac:dyDescent="0.3">
      <c r="B4" s="106" t="s">
        <v>24</v>
      </c>
      <c r="C4" s="107" t="s">
        <v>69</v>
      </c>
      <c r="D4" s="104" t="s">
        <v>60</v>
      </c>
      <c r="E4" s="108" t="s">
        <v>61</v>
      </c>
      <c r="F4" s="109" t="s">
        <v>29</v>
      </c>
    </row>
    <row r="5" spans="2:7" ht="30" customHeight="1" x14ac:dyDescent="0.25">
      <c r="B5" s="127" t="s">
        <v>30</v>
      </c>
      <c r="C5" s="64">
        <v>136945</v>
      </c>
      <c r="D5" s="65">
        <v>99117.73000000001</v>
      </c>
      <c r="E5" s="66">
        <f t="shared" ref="E5:E15" si="0">D5/C5</f>
        <v>0.7237776479608603</v>
      </c>
      <c r="F5" s="67"/>
      <c r="G5" s="40"/>
    </row>
    <row r="6" spans="2:7" ht="30" customHeight="1" x14ac:dyDescent="0.25">
      <c r="B6" s="125" t="s">
        <v>14</v>
      </c>
      <c r="C6" s="68">
        <v>139441</v>
      </c>
      <c r="D6" s="46">
        <v>101110.35</v>
      </c>
      <c r="E6" s="69">
        <f t="shared" si="0"/>
        <v>0.72511205456071026</v>
      </c>
      <c r="F6" s="70"/>
      <c r="G6" s="41"/>
    </row>
    <row r="7" spans="2:7" ht="30" customHeight="1" x14ac:dyDescent="0.25">
      <c r="B7" s="125" t="s">
        <v>18</v>
      </c>
      <c r="C7" s="68">
        <v>629951</v>
      </c>
      <c r="D7" s="46">
        <v>629951</v>
      </c>
      <c r="E7" s="69">
        <f t="shared" si="0"/>
        <v>1</v>
      </c>
      <c r="F7" s="70"/>
      <c r="G7" s="41"/>
    </row>
    <row r="8" spans="2:7" ht="30" customHeight="1" x14ac:dyDescent="0.25">
      <c r="B8" s="125" t="s">
        <v>15</v>
      </c>
      <c r="C8" s="68">
        <v>1467980</v>
      </c>
      <c r="D8" s="46">
        <v>1267601.9199999999</v>
      </c>
      <c r="E8" s="69">
        <f t="shared" si="0"/>
        <v>0.86350081063774708</v>
      </c>
      <c r="F8" s="70"/>
      <c r="G8" s="41"/>
    </row>
    <row r="9" spans="2:7" ht="30" customHeight="1" x14ac:dyDescent="0.25">
      <c r="B9" s="125" t="s">
        <v>11</v>
      </c>
      <c r="C9" s="68">
        <v>1718957.551762606</v>
      </c>
      <c r="D9" s="46">
        <v>977747.37</v>
      </c>
      <c r="E9" s="69">
        <f t="shared" si="0"/>
        <v>0.56880250998485993</v>
      </c>
      <c r="F9" s="70" t="s">
        <v>71</v>
      </c>
      <c r="G9" s="41"/>
    </row>
    <row r="10" spans="2:7" ht="30" customHeight="1" x14ac:dyDescent="0.25">
      <c r="B10" s="125" t="s">
        <v>12</v>
      </c>
      <c r="C10" s="68">
        <v>381045</v>
      </c>
      <c r="D10" s="46">
        <v>381519.11</v>
      </c>
      <c r="E10" s="69">
        <f t="shared" si="0"/>
        <v>1.0012442362450629</v>
      </c>
      <c r="F10" s="70"/>
      <c r="G10" s="41"/>
    </row>
    <row r="11" spans="2:7" ht="30" customHeight="1" x14ac:dyDescent="0.25">
      <c r="B11" s="125" t="s">
        <v>20</v>
      </c>
      <c r="C11" s="68">
        <v>1055712</v>
      </c>
      <c r="D11" s="46">
        <v>988147.74</v>
      </c>
      <c r="E11" s="69">
        <f t="shared" si="0"/>
        <v>0.93600123897426568</v>
      </c>
      <c r="F11" s="70"/>
      <c r="G11" s="41"/>
    </row>
    <row r="12" spans="2:7" ht="30" customHeight="1" x14ac:dyDescent="0.25">
      <c r="B12" s="125" t="s">
        <v>19</v>
      </c>
      <c r="C12" s="68">
        <v>1311736</v>
      </c>
      <c r="D12" s="46">
        <v>1070989.0299999998</v>
      </c>
      <c r="E12" s="69">
        <f t="shared" si="0"/>
        <v>0.81646690340129402</v>
      </c>
      <c r="F12" s="70"/>
      <c r="G12" s="41"/>
    </row>
    <row r="13" spans="2:7" ht="30" customHeight="1" x14ac:dyDescent="0.25">
      <c r="B13" s="125" t="s">
        <v>23</v>
      </c>
      <c r="C13" s="68">
        <v>52897</v>
      </c>
      <c r="D13" s="46">
        <v>69938.75</v>
      </c>
      <c r="E13" s="69">
        <f t="shared" si="0"/>
        <v>1.3221685539822674</v>
      </c>
      <c r="F13" s="71"/>
      <c r="G13" s="41"/>
    </row>
    <row r="14" spans="2:7" ht="30" customHeight="1" x14ac:dyDescent="0.25">
      <c r="B14" s="125" t="s">
        <v>16</v>
      </c>
      <c r="C14" s="68">
        <v>305000</v>
      </c>
      <c r="D14" s="46">
        <v>305000</v>
      </c>
      <c r="E14" s="69">
        <f t="shared" si="0"/>
        <v>1</v>
      </c>
      <c r="F14" s="70"/>
      <c r="G14" s="41"/>
    </row>
    <row r="15" spans="2:7" ht="30" customHeight="1" x14ac:dyDescent="0.25">
      <c r="B15" s="125" t="s">
        <v>8</v>
      </c>
      <c r="C15" s="68">
        <v>521599</v>
      </c>
      <c r="D15" s="46">
        <v>355600</v>
      </c>
      <c r="E15" s="69">
        <f t="shared" si="0"/>
        <v>0.68174977329327702</v>
      </c>
      <c r="F15" s="70" t="s">
        <v>74</v>
      </c>
      <c r="G15" s="41"/>
    </row>
    <row r="16" spans="2:7" ht="30" customHeight="1" x14ac:dyDescent="0.25">
      <c r="B16" s="125" t="s">
        <v>22</v>
      </c>
      <c r="C16" s="68">
        <v>0</v>
      </c>
      <c r="D16" s="46">
        <v>0</v>
      </c>
      <c r="E16" s="69" t="str">
        <f>IFERROR(D16/C16,"-")</f>
        <v>-</v>
      </c>
      <c r="F16" s="70"/>
      <c r="G16" s="41"/>
    </row>
    <row r="17" spans="2:7" ht="30" customHeight="1" x14ac:dyDescent="0.25">
      <c r="B17" s="125" t="s">
        <v>21</v>
      </c>
      <c r="C17" s="68">
        <v>1587283</v>
      </c>
      <c r="D17" s="46">
        <v>220000</v>
      </c>
      <c r="E17" s="69">
        <f>D17/C17</f>
        <v>0.13860162302500562</v>
      </c>
      <c r="F17" s="70" t="s">
        <v>72</v>
      </c>
      <c r="G17" s="41"/>
    </row>
    <row r="18" spans="2:7" ht="30" customHeight="1" x14ac:dyDescent="0.25">
      <c r="B18" s="125" t="s">
        <v>7</v>
      </c>
      <c r="C18" s="68">
        <v>1135710</v>
      </c>
      <c r="D18" s="46">
        <v>454600</v>
      </c>
      <c r="E18" s="69">
        <f>D18/C18</f>
        <v>0.40027824004367313</v>
      </c>
      <c r="F18" s="70" t="s">
        <v>75</v>
      </c>
      <c r="G18" s="41"/>
    </row>
    <row r="19" spans="2:7" ht="30" customHeight="1" x14ac:dyDescent="0.25">
      <c r="B19" s="125" t="s">
        <v>9</v>
      </c>
      <c r="C19" s="68">
        <v>595117</v>
      </c>
      <c r="D19" s="46">
        <v>490443.69000000006</v>
      </c>
      <c r="E19" s="69">
        <f>D19/C19</f>
        <v>0.82411305676026736</v>
      </c>
      <c r="F19" s="70"/>
      <c r="G19" s="41"/>
    </row>
    <row r="20" spans="2:7" ht="30" customHeight="1" x14ac:dyDescent="0.25">
      <c r="B20" s="125" t="s">
        <v>17</v>
      </c>
      <c r="C20" s="68">
        <v>0</v>
      </c>
      <c r="D20" s="46">
        <v>0</v>
      </c>
      <c r="E20" s="69" t="str">
        <f>IFERROR(D20/C20,"-")</f>
        <v>-</v>
      </c>
      <c r="F20" s="70"/>
      <c r="G20" s="42"/>
    </row>
    <row r="21" spans="2:7" ht="30" customHeight="1" x14ac:dyDescent="0.25">
      <c r="B21" s="125" t="s">
        <v>13</v>
      </c>
      <c r="C21" s="68">
        <v>500309</v>
      </c>
      <c r="D21" s="46">
        <v>285610</v>
      </c>
      <c r="E21" s="69">
        <f>D21/C21</f>
        <v>0.57086720406788605</v>
      </c>
      <c r="F21" s="70" t="s">
        <v>73</v>
      </c>
      <c r="G21" s="41"/>
    </row>
    <row r="22" spans="2:7" ht="30" customHeight="1" x14ac:dyDescent="0.25">
      <c r="B22" s="125" t="s">
        <v>10</v>
      </c>
      <c r="C22" s="68">
        <v>576350</v>
      </c>
      <c r="D22" s="46">
        <v>404121</v>
      </c>
      <c r="E22" s="69">
        <f>D22/C22</f>
        <v>0.70117289841242303</v>
      </c>
      <c r="F22" s="70"/>
      <c r="G22" s="41"/>
    </row>
    <row r="23" spans="2:7" ht="30" customHeight="1" thickBot="1" x14ac:dyDescent="0.3">
      <c r="B23" s="72" t="s">
        <v>32</v>
      </c>
      <c r="C23" s="73">
        <f>SUM(C5:C22)</f>
        <v>12116032.551762607</v>
      </c>
      <c r="D23" s="74">
        <f>SUM(D5:D22)</f>
        <v>8101497.6900000004</v>
      </c>
      <c r="E23" s="75">
        <f>D23/C23</f>
        <v>0.66865928722033818</v>
      </c>
      <c r="F23" s="76"/>
      <c r="G23" s="41"/>
    </row>
    <row r="24" spans="2:7" ht="30" customHeight="1" x14ac:dyDescent="0.25">
      <c r="G24" s="40"/>
    </row>
  </sheetData>
  <pageMargins left="0.7" right="0.7" top="0.75" bottom="0.75" header="0.3" footer="0.3"/>
  <pageSetup paperSize="9"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Normal="100" workbookViewId="0"/>
  </sheetViews>
  <sheetFormatPr defaultRowHeight="15" x14ac:dyDescent="0.25"/>
  <cols>
    <col min="1" max="1" width="5.7109375" style="37" customWidth="1"/>
    <col min="2" max="2" width="20.7109375" customWidth="1"/>
    <col min="3" max="4" width="15.7109375" style="2" customWidth="1"/>
    <col min="5" max="5" width="15.7109375" style="4" customWidth="1"/>
  </cols>
  <sheetData>
    <row r="1" spans="2:6" s="37" customFormat="1" ht="15" customHeight="1" x14ac:dyDescent="0.25">
      <c r="C1" s="2"/>
      <c r="D1" s="2"/>
      <c r="E1" s="4"/>
    </row>
    <row r="2" spans="2:6" s="59" customFormat="1" ht="30" customHeight="1" x14ac:dyDescent="0.25">
      <c r="B2" s="52" t="s">
        <v>57</v>
      </c>
      <c r="C2" s="57"/>
      <c r="D2" s="57"/>
      <c r="E2" s="58"/>
    </row>
    <row r="3" spans="2:6" ht="20.100000000000001" customHeight="1" thickBot="1" x14ac:dyDescent="0.3"/>
    <row r="4" spans="2:6" ht="30" customHeight="1" thickBot="1" x14ac:dyDescent="0.3">
      <c r="B4" s="111" t="s">
        <v>24</v>
      </c>
      <c r="C4" s="112" t="s">
        <v>64</v>
      </c>
      <c r="D4" s="113" t="s">
        <v>31</v>
      </c>
      <c r="E4" s="114" t="s">
        <v>45</v>
      </c>
    </row>
    <row r="5" spans="2:6" s="5" customFormat="1" ht="30" customHeight="1" x14ac:dyDescent="0.25">
      <c r="B5" s="123" t="s">
        <v>33</v>
      </c>
      <c r="C5" s="55"/>
      <c r="D5" s="56">
        <v>32138.98</v>
      </c>
      <c r="E5" s="60"/>
    </row>
    <row r="6" spans="2:6" s="5" customFormat="1" ht="30" customHeight="1" x14ac:dyDescent="0.25">
      <c r="B6" s="124" t="s">
        <v>14</v>
      </c>
      <c r="C6" s="53">
        <v>472</v>
      </c>
      <c r="D6" s="54">
        <v>0</v>
      </c>
      <c r="E6" s="60">
        <f t="shared" ref="E6:E17" si="0">IF(C6=0,"",D6/C6)</f>
        <v>0</v>
      </c>
    </row>
    <row r="7" spans="2:6" s="5" customFormat="1" ht="30" customHeight="1" x14ac:dyDescent="0.25">
      <c r="B7" s="125" t="s">
        <v>18</v>
      </c>
      <c r="C7" s="53">
        <v>25660</v>
      </c>
      <c r="D7" s="54">
        <v>25666</v>
      </c>
      <c r="E7" s="60">
        <f t="shared" si="0"/>
        <v>1.0002338269680437</v>
      </c>
    </row>
    <row r="8" spans="2:6" s="5" customFormat="1" ht="30" customHeight="1" x14ac:dyDescent="0.25">
      <c r="B8" s="125" t="s">
        <v>15</v>
      </c>
      <c r="C8" s="53">
        <v>65023.846153846149</v>
      </c>
      <c r="D8" s="54">
        <v>69252.819999999992</v>
      </c>
      <c r="E8" s="60">
        <f t="shared" si="0"/>
        <v>1.065037276265512</v>
      </c>
    </row>
    <row r="9" spans="2:6" s="5" customFormat="1" ht="30" customHeight="1" x14ac:dyDescent="0.25">
      <c r="B9" s="125" t="s">
        <v>11</v>
      </c>
      <c r="C9" s="53">
        <v>305017</v>
      </c>
      <c r="D9" s="54">
        <v>305099.09999999998</v>
      </c>
      <c r="E9" s="60">
        <f t="shared" si="0"/>
        <v>1.0002691653252114</v>
      </c>
    </row>
    <row r="10" spans="2:6" s="5" customFormat="1" ht="30" customHeight="1" x14ac:dyDescent="0.25">
      <c r="B10" s="125" t="s">
        <v>19</v>
      </c>
      <c r="C10" s="53">
        <v>0</v>
      </c>
      <c r="D10" s="54">
        <v>78511.040000000008</v>
      </c>
      <c r="E10" s="60" t="str">
        <f t="shared" si="0"/>
        <v/>
      </c>
    </row>
    <row r="11" spans="2:6" s="5" customFormat="1" ht="30" customHeight="1" x14ac:dyDescent="0.25">
      <c r="B11" s="125" t="s">
        <v>20</v>
      </c>
      <c r="C11" s="53">
        <v>848</v>
      </c>
      <c r="D11" s="54">
        <v>848</v>
      </c>
      <c r="E11" s="60">
        <f t="shared" si="0"/>
        <v>1</v>
      </c>
    </row>
    <row r="12" spans="2:6" s="5" customFormat="1" ht="30" customHeight="1" x14ac:dyDescent="0.25">
      <c r="B12" s="125" t="s">
        <v>8</v>
      </c>
      <c r="C12" s="53">
        <v>161447</v>
      </c>
      <c r="D12" s="54">
        <v>110662.20999999999</v>
      </c>
      <c r="E12" s="60">
        <f t="shared" si="0"/>
        <v>0.68543986571444493</v>
      </c>
    </row>
    <row r="13" spans="2:6" s="5" customFormat="1" ht="30" customHeight="1" x14ac:dyDescent="0.25">
      <c r="B13" s="125" t="s">
        <v>7</v>
      </c>
      <c r="C13" s="53">
        <v>610552</v>
      </c>
      <c r="D13" s="54">
        <v>610552</v>
      </c>
      <c r="E13" s="60">
        <f t="shared" si="0"/>
        <v>1</v>
      </c>
    </row>
    <row r="14" spans="2:6" s="5" customFormat="1" ht="30" customHeight="1" x14ac:dyDescent="0.25">
      <c r="B14" s="125" t="s">
        <v>9</v>
      </c>
      <c r="C14" s="53">
        <v>0</v>
      </c>
      <c r="D14" s="54">
        <v>-43057.909999999996</v>
      </c>
      <c r="E14" s="60" t="str">
        <f t="shared" si="0"/>
        <v/>
      </c>
    </row>
    <row r="15" spans="2:6" s="5" customFormat="1" ht="30" customHeight="1" x14ac:dyDescent="0.25">
      <c r="B15" s="125" t="s">
        <v>17</v>
      </c>
      <c r="C15" s="53">
        <v>19286</v>
      </c>
      <c r="D15" s="54">
        <v>0</v>
      </c>
      <c r="E15" s="60">
        <f t="shared" si="0"/>
        <v>0</v>
      </c>
      <c r="F15" s="38"/>
    </row>
    <row r="16" spans="2:6" s="5" customFormat="1" ht="30" customHeight="1" x14ac:dyDescent="0.25">
      <c r="B16" s="125" t="s">
        <v>13</v>
      </c>
      <c r="C16" s="53">
        <v>360268</v>
      </c>
      <c r="D16" s="54">
        <v>360268</v>
      </c>
      <c r="E16" s="60">
        <f t="shared" si="0"/>
        <v>1</v>
      </c>
    </row>
    <row r="17" spans="2:5" s="5" customFormat="1" ht="30" customHeight="1" thickBot="1" x14ac:dyDescent="0.3">
      <c r="B17" s="126" t="s">
        <v>10</v>
      </c>
      <c r="C17" s="61">
        <v>20000</v>
      </c>
      <c r="D17" s="62">
        <v>20000</v>
      </c>
      <c r="E17" s="63">
        <f t="shared" si="0"/>
        <v>1</v>
      </c>
    </row>
    <row r="18" spans="2:5" s="5" customFormat="1" ht="30" customHeight="1" thickBot="1" x14ac:dyDescent="0.3">
      <c r="B18" s="110" t="s">
        <v>32</v>
      </c>
      <c r="C18" s="35">
        <f t="shared" ref="C18" si="1">SUM(C6:C17)</f>
        <v>1568573.846153846</v>
      </c>
      <c r="D18" s="44">
        <f>SUM(D5:D17)</f>
        <v>1569940.24</v>
      </c>
      <c r="E18" s="45">
        <f>D18/C18</f>
        <v>1.0008711058452902</v>
      </c>
    </row>
  </sheetData>
  <pageMargins left="0.7" right="0.7" top="0.75" bottom="0.75" header="0.3" footer="0.3"/>
  <pageSetup paperSize="9" scale="5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8"/>
  <sheetViews>
    <sheetView zoomScale="90" zoomScaleNormal="90" workbookViewId="0">
      <pane xSplit="2" ySplit="4" topLeftCell="C5" activePane="bottomRight" state="frozen"/>
      <selection activeCell="O11" sqref="O11"/>
      <selection pane="topRight" activeCell="O11" sqref="O11"/>
      <selection pane="bottomLeft" activeCell="O11" sqref="O11"/>
      <selection pane="bottomRight"/>
    </sheetView>
  </sheetViews>
  <sheetFormatPr defaultColWidth="8.85546875" defaultRowHeight="15" x14ac:dyDescent="0.25"/>
  <cols>
    <col min="1" max="1" width="5.7109375" style="18" customWidth="1"/>
    <col min="2" max="2" width="20.7109375" style="18" customWidth="1"/>
    <col min="3" max="5" width="15.7109375" style="19" customWidth="1"/>
    <col min="6" max="16384" width="8.85546875" style="18"/>
  </cols>
  <sheetData>
    <row r="2" spans="2:5" ht="30" customHeight="1" x14ac:dyDescent="0.25">
      <c r="B2" s="52" t="s">
        <v>48</v>
      </c>
    </row>
    <row r="3" spans="2:5" ht="15" customHeight="1" thickBot="1" x14ac:dyDescent="0.3"/>
    <row r="4" spans="2:5" ht="30" customHeight="1" thickBot="1" x14ac:dyDescent="0.3">
      <c r="B4" s="115" t="s">
        <v>24</v>
      </c>
      <c r="C4" s="116" t="s">
        <v>64</v>
      </c>
      <c r="D4" s="93" t="s">
        <v>31</v>
      </c>
      <c r="E4" s="117" t="s">
        <v>45</v>
      </c>
    </row>
    <row r="5" spans="2:5" ht="30" customHeight="1" x14ac:dyDescent="0.25">
      <c r="B5" s="79" t="s">
        <v>46</v>
      </c>
      <c r="C5" s="78">
        <v>150000</v>
      </c>
      <c r="D5" s="65">
        <v>15047.95</v>
      </c>
      <c r="E5" s="83">
        <f>D5/C5</f>
        <v>0.10031966666666667</v>
      </c>
    </row>
    <row r="6" spans="2:5" ht="30" customHeight="1" x14ac:dyDescent="0.25">
      <c r="B6" s="80" t="s">
        <v>47</v>
      </c>
      <c r="C6" s="81">
        <v>20000</v>
      </c>
      <c r="D6" s="82">
        <v>0</v>
      </c>
      <c r="E6" s="83">
        <f>D6/C6</f>
        <v>0</v>
      </c>
    </row>
    <row r="7" spans="2:5" ht="30" customHeight="1" thickBot="1" x14ac:dyDescent="0.3">
      <c r="B7" s="84" t="s">
        <v>11</v>
      </c>
      <c r="C7" s="47">
        <v>70000</v>
      </c>
      <c r="D7" s="48">
        <v>0</v>
      </c>
      <c r="E7" s="83">
        <f>D7/C7</f>
        <v>0</v>
      </c>
    </row>
    <row r="8" spans="2:5" ht="30" customHeight="1" thickBot="1" x14ac:dyDescent="0.3">
      <c r="B8" s="85" t="s">
        <v>32</v>
      </c>
      <c r="C8" s="86">
        <f>SUM(C5:C7)</f>
        <v>240000</v>
      </c>
      <c r="D8" s="87">
        <f>SUM(D5:D7)</f>
        <v>15047.95</v>
      </c>
      <c r="E8" s="88">
        <f>D8/C8</f>
        <v>6.2699791666666671E-2</v>
      </c>
    </row>
  </sheetData>
  <pageMargins left="0.28000000000000003" right="0.19" top="0.75" bottom="0.75" header="0.3" footer="0.3"/>
  <pageSetup paperSize="9" scale="3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0"/>
  <sheetViews>
    <sheetView zoomScaleNormal="100" workbookViewId="0">
      <pane xSplit="2" ySplit="4" topLeftCell="C5" activePane="bottomRight" state="frozen"/>
      <selection pane="topRight" activeCell="C1" sqref="C1"/>
      <selection pane="bottomLeft" activeCell="A4" sqref="A4"/>
      <selection pane="bottomRight"/>
    </sheetView>
  </sheetViews>
  <sheetFormatPr defaultColWidth="9.140625" defaultRowHeight="15" x14ac:dyDescent="0.25"/>
  <cols>
    <col min="1" max="1" width="5.7109375" style="9" customWidth="1"/>
    <col min="2" max="2" width="30.140625" style="9" customWidth="1"/>
    <col min="3" max="3" width="15.7109375" style="14" customWidth="1"/>
    <col min="4" max="4" width="15.7109375" style="10" customWidth="1"/>
    <col min="5" max="5" width="15.7109375" style="11" customWidth="1"/>
    <col min="6" max="6" width="42" style="12" customWidth="1"/>
    <col min="7" max="16384" width="9.140625" style="9"/>
  </cols>
  <sheetData>
    <row r="2" spans="2:6" ht="30" customHeight="1" x14ac:dyDescent="0.3">
      <c r="B2" s="20" t="s">
        <v>50</v>
      </c>
    </row>
    <row r="3" spans="2:6" ht="15" customHeight="1" thickBot="1" x14ac:dyDescent="0.35">
      <c r="B3" s="20"/>
    </row>
    <row r="4" spans="2:6" ht="30" customHeight="1" thickBot="1" x14ac:dyDescent="0.3">
      <c r="B4" s="92"/>
      <c r="C4" s="96" t="s">
        <v>49</v>
      </c>
      <c r="D4" s="93" t="s">
        <v>31</v>
      </c>
      <c r="E4" s="94" t="s">
        <v>45</v>
      </c>
      <c r="F4" s="95" t="s">
        <v>29</v>
      </c>
    </row>
    <row r="5" spans="2:6" ht="30" customHeight="1" x14ac:dyDescent="0.25">
      <c r="B5" s="118" t="s">
        <v>3</v>
      </c>
      <c r="C5" s="68">
        <v>1702222.8900000004</v>
      </c>
      <c r="D5" s="46">
        <v>1381198.48</v>
      </c>
      <c r="E5" s="69">
        <f t="shared" ref="E5:E27" si="0">IF(C5=0,"-",D5/C5)</f>
        <v>0.81140871040689611</v>
      </c>
      <c r="F5" s="67" t="s">
        <v>65</v>
      </c>
    </row>
    <row r="6" spans="2:6" ht="30" customHeight="1" x14ac:dyDescent="0.25">
      <c r="B6" s="119" t="s">
        <v>1</v>
      </c>
      <c r="C6" s="68">
        <v>360000</v>
      </c>
      <c r="D6" s="46">
        <v>193780.44999999995</v>
      </c>
      <c r="E6" s="69">
        <f t="shared" si="0"/>
        <v>0.5382790277777777</v>
      </c>
      <c r="F6" s="89"/>
    </row>
    <row r="7" spans="2:6" ht="30" customHeight="1" x14ac:dyDescent="0.25">
      <c r="B7" s="119" t="s">
        <v>25</v>
      </c>
      <c r="C7" s="68">
        <v>93000</v>
      </c>
      <c r="D7" s="46">
        <v>35575.56</v>
      </c>
      <c r="E7" s="69">
        <f t="shared" si="0"/>
        <v>0.38253290322580641</v>
      </c>
      <c r="F7" s="89" t="s">
        <v>43</v>
      </c>
    </row>
    <row r="8" spans="2:6" ht="30" customHeight="1" x14ac:dyDescent="0.25">
      <c r="B8" s="119" t="s">
        <v>34</v>
      </c>
      <c r="C8" s="68">
        <v>30000</v>
      </c>
      <c r="D8" s="46">
        <v>903.6400000000001</v>
      </c>
      <c r="E8" s="69">
        <f t="shared" si="0"/>
        <v>3.0121333333333337E-2</v>
      </c>
      <c r="F8" s="89"/>
    </row>
    <row r="9" spans="2:6" ht="30" customHeight="1" x14ac:dyDescent="0.25">
      <c r="B9" s="119" t="s">
        <v>2</v>
      </c>
      <c r="C9" s="68">
        <v>7000</v>
      </c>
      <c r="D9" s="46">
        <v>13125.759999999997</v>
      </c>
      <c r="E9" s="69">
        <f t="shared" si="0"/>
        <v>1.8751085714285709</v>
      </c>
      <c r="F9" s="70" t="s">
        <v>70</v>
      </c>
    </row>
    <row r="10" spans="2:6" ht="30" customHeight="1" x14ac:dyDescent="0.25">
      <c r="B10" s="119" t="s">
        <v>35</v>
      </c>
      <c r="C10" s="68">
        <v>3540</v>
      </c>
      <c r="D10" s="46">
        <v>0</v>
      </c>
      <c r="E10" s="69">
        <f t="shared" si="0"/>
        <v>0</v>
      </c>
      <c r="F10" s="89"/>
    </row>
    <row r="11" spans="2:6" ht="30" customHeight="1" x14ac:dyDescent="0.25">
      <c r="B11" s="120" t="s">
        <v>36</v>
      </c>
      <c r="C11" s="68">
        <v>35000</v>
      </c>
      <c r="D11" s="46">
        <v>17868.599999999995</v>
      </c>
      <c r="E11" s="69">
        <f t="shared" si="0"/>
        <v>0.51053142857142841</v>
      </c>
      <c r="F11" s="89"/>
    </row>
    <row r="12" spans="2:6" ht="30" customHeight="1" x14ac:dyDescent="0.25">
      <c r="B12" s="120" t="s">
        <v>4</v>
      </c>
      <c r="C12" s="68">
        <v>5000</v>
      </c>
      <c r="D12" s="46">
        <v>2404.4500000000003</v>
      </c>
      <c r="E12" s="69">
        <f t="shared" si="0"/>
        <v>0.48089000000000004</v>
      </c>
      <c r="F12" s="89"/>
    </row>
    <row r="13" spans="2:6" ht="30" customHeight="1" x14ac:dyDescent="0.25">
      <c r="B13" s="120" t="s">
        <v>44</v>
      </c>
      <c r="C13" s="68">
        <v>12000</v>
      </c>
      <c r="D13" s="46">
        <v>4687.7000000000007</v>
      </c>
      <c r="E13" s="69">
        <f t="shared" si="0"/>
        <v>0.39064166666666672</v>
      </c>
      <c r="F13" s="89"/>
    </row>
    <row r="14" spans="2:6" ht="30" customHeight="1" x14ac:dyDescent="0.25">
      <c r="B14" s="120" t="s">
        <v>37</v>
      </c>
      <c r="C14" s="68">
        <v>7500</v>
      </c>
      <c r="D14" s="46">
        <v>649.84</v>
      </c>
      <c r="E14" s="69">
        <f t="shared" si="0"/>
        <v>8.6645333333333338E-2</v>
      </c>
      <c r="F14" s="89"/>
    </row>
    <row r="15" spans="2:6" ht="30" customHeight="1" x14ac:dyDescent="0.25">
      <c r="B15" s="120" t="s">
        <v>41</v>
      </c>
      <c r="C15" s="68"/>
      <c r="D15" s="46">
        <v>3625.86</v>
      </c>
      <c r="E15" s="69" t="str">
        <f t="shared" si="0"/>
        <v>-</v>
      </c>
      <c r="F15" s="89"/>
    </row>
    <row r="16" spans="2:6" ht="30" customHeight="1" x14ac:dyDescent="0.25">
      <c r="B16" s="120" t="s">
        <v>59</v>
      </c>
      <c r="C16" s="68">
        <v>5000</v>
      </c>
      <c r="D16" s="46">
        <v>0</v>
      </c>
      <c r="E16" s="69">
        <f t="shared" si="0"/>
        <v>0</v>
      </c>
      <c r="F16" s="89"/>
    </row>
    <row r="17" spans="2:6" ht="30" customHeight="1" x14ac:dyDescent="0.25">
      <c r="B17" s="121" t="s">
        <v>42</v>
      </c>
      <c r="C17" s="68">
        <v>80000</v>
      </c>
      <c r="D17" s="46">
        <v>28492.660000000007</v>
      </c>
      <c r="E17" s="69">
        <f t="shared" si="0"/>
        <v>0.35615825000000007</v>
      </c>
      <c r="F17" s="89"/>
    </row>
    <row r="18" spans="2:6" ht="30" customHeight="1" x14ac:dyDescent="0.25">
      <c r="B18" s="120" t="s">
        <v>66</v>
      </c>
      <c r="C18" s="68">
        <v>3000</v>
      </c>
      <c r="D18" s="46">
        <v>3027.28</v>
      </c>
      <c r="E18" s="69">
        <f t="shared" si="0"/>
        <v>1.0090933333333334</v>
      </c>
      <c r="F18" s="89"/>
    </row>
    <row r="19" spans="2:6" ht="30" customHeight="1" x14ac:dyDescent="0.25">
      <c r="B19" s="120" t="s">
        <v>27</v>
      </c>
      <c r="C19" s="68">
        <v>50000</v>
      </c>
      <c r="D19" s="46">
        <v>49385.66</v>
      </c>
      <c r="E19" s="69">
        <f t="shared" si="0"/>
        <v>0.98771320000000007</v>
      </c>
      <c r="F19" s="89"/>
    </row>
    <row r="20" spans="2:6" ht="30" customHeight="1" x14ac:dyDescent="0.25">
      <c r="B20" s="120" t="s">
        <v>38</v>
      </c>
      <c r="C20" s="68">
        <v>50000</v>
      </c>
      <c r="D20" s="46">
        <v>20957.52</v>
      </c>
      <c r="E20" s="69">
        <f t="shared" si="0"/>
        <v>0.41915040000000003</v>
      </c>
      <c r="F20" s="89"/>
    </row>
    <row r="21" spans="2:6" ht="30" customHeight="1" x14ac:dyDescent="0.25">
      <c r="B21" s="122" t="s">
        <v>39</v>
      </c>
      <c r="C21" s="68">
        <v>25000</v>
      </c>
      <c r="D21" s="46">
        <v>25437.84</v>
      </c>
      <c r="E21" s="69">
        <f t="shared" si="0"/>
        <v>1.0175136</v>
      </c>
      <c r="F21" s="89"/>
    </row>
    <row r="22" spans="2:6" ht="30" customHeight="1" x14ac:dyDescent="0.25">
      <c r="B22" s="122" t="s">
        <v>5</v>
      </c>
      <c r="C22" s="68"/>
      <c r="D22" s="46">
        <v>141469.27000000002</v>
      </c>
      <c r="E22" s="69" t="str">
        <f t="shared" si="0"/>
        <v>-</v>
      </c>
      <c r="F22" s="70" t="s">
        <v>67</v>
      </c>
    </row>
    <row r="23" spans="2:6" ht="30" customHeight="1" x14ac:dyDescent="0.25">
      <c r="B23" s="122" t="s">
        <v>28</v>
      </c>
      <c r="C23" s="68">
        <v>30000</v>
      </c>
      <c r="D23" s="46">
        <v>30000</v>
      </c>
      <c r="E23" s="69">
        <f t="shared" si="0"/>
        <v>1</v>
      </c>
      <c r="F23" s="90"/>
    </row>
    <row r="24" spans="2:6" ht="30" customHeight="1" x14ac:dyDescent="0.25">
      <c r="B24" s="122" t="s">
        <v>6</v>
      </c>
      <c r="C24" s="68"/>
      <c r="D24" s="46">
        <v>5358.7000000000007</v>
      </c>
      <c r="E24" s="69" t="str">
        <f t="shared" si="0"/>
        <v>-</v>
      </c>
      <c r="F24" s="90"/>
    </row>
    <row r="25" spans="2:6" ht="30" customHeight="1" x14ac:dyDescent="0.25">
      <c r="B25" s="120" t="s">
        <v>0</v>
      </c>
      <c r="C25" s="68"/>
      <c r="D25" s="46">
        <v>33142.840000000011</v>
      </c>
      <c r="E25" s="69" t="str">
        <f t="shared" si="0"/>
        <v>-</v>
      </c>
      <c r="F25" s="91" t="s">
        <v>68</v>
      </c>
    </row>
    <row r="26" spans="2:6" ht="30" customHeight="1" x14ac:dyDescent="0.25">
      <c r="B26" s="120" t="s">
        <v>26</v>
      </c>
      <c r="C26" s="68"/>
      <c r="D26" s="46">
        <v>6100.6</v>
      </c>
      <c r="E26" s="69" t="str">
        <f t="shared" si="0"/>
        <v>-</v>
      </c>
      <c r="F26" s="90"/>
    </row>
    <row r="27" spans="2:6" ht="30" customHeight="1" thickBot="1" x14ac:dyDescent="0.3">
      <c r="B27" s="122" t="s">
        <v>40</v>
      </c>
      <c r="C27" s="98"/>
      <c r="D27" s="48">
        <v>15420.61</v>
      </c>
      <c r="E27" s="99" t="str">
        <f t="shared" si="0"/>
        <v>-</v>
      </c>
      <c r="F27" s="90"/>
    </row>
    <row r="28" spans="2:6" s="13" customFormat="1" ht="30" customHeight="1" thickBot="1" x14ac:dyDescent="0.3">
      <c r="B28" s="77" t="s">
        <v>32</v>
      </c>
      <c r="C28" s="100">
        <f>SUM(C5:C27)</f>
        <v>2498262.8900000006</v>
      </c>
      <c r="D28" s="101">
        <f>SUM(D5:D16,D17:D26,D27)</f>
        <v>2012613.3200000003</v>
      </c>
      <c r="E28" s="102">
        <f>D28/C28</f>
        <v>0.80560509786862333</v>
      </c>
      <c r="F28" s="97"/>
    </row>
    <row r="29" spans="2:6" x14ac:dyDescent="0.25">
      <c r="D29" s="15"/>
      <c r="E29" s="16"/>
      <c r="F29" s="17"/>
    </row>
    <row r="30" spans="2:6" x14ac:dyDescent="0.25">
      <c r="D30" s="15"/>
      <c r="E30" s="16"/>
      <c r="F30" s="17"/>
    </row>
  </sheetData>
  <pageMargins left="0.7" right="0.7" top="0.75" bottom="0.75" header="0.3" footer="0.3"/>
  <pageSetup paperSize="9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Implementation</vt:lpstr>
      <vt:lpstr>Rolled over budget</vt:lpstr>
      <vt:lpstr>Research</vt:lpstr>
      <vt:lpstr>Central costs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2018-08-23T19:28:05Z</dcterms:created>
  <dcterms:modified xsi:type="dcterms:W3CDTF">2018-08-23T19:28:43Z</dcterms:modified>
</cp:coreProperties>
</file>