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376" windowWidth="25520" windowHeight="15600" tabRatio="681" activeTab="0"/>
  </bookViews>
  <sheets>
    <sheet name="Beneficiaries" sheetId="1" r:id="rId1"/>
    <sheet name="Program Financing" sheetId="2" r:id="rId2"/>
    <sheet name="Number of GsPsIPs" sheetId="3" r:id="rId3"/>
  </sheets>
  <definedNames/>
  <calcPr fullCalcOnLoad="1"/>
</workbook>
</file>

<file path=xl/sharedStrings.xml><?xml version="1.0" encoding="utf-8"?>
<sst xmlns="http://schemas.openxmlformats.org/spreadsheetml/2006/main" count="262" uniqueCount="142">
  <si>
    <t>Number treated</t>
  </si>
  <si>
    <t>Number Trained</t>
  </si>
  <si>
    <t>Current Implementing Partners</t>
  </si>
  <si>
    <t>Potential Implementing Partners</t>
  </si>
  <si>
    <t>SCI</t>
  </si>
  <si>
    <t>CBM</t>
  </si>
  <si>
    <t>The MENTOR Initiative</t>
  </si>
  <si>
    <t>HKI</t>
  </si>
  <si>
    <t>Sightsavers</t>
  </si>
  <si>
    <t>Worldvision</t>
  </si>
  <si>
    <t>Mitosath</t>
  </si>
  <si>
    <t>Volume Committed to date</t>
  </si>
  <si>
    <t>Volume Disbursed to Date</t>
  </si>
  <si>
    <t>Mali 080187</t>
  </si>
  <si>
    <t>Mali 080206</t>
  </si>
  <si>
    <t>Niger 080202</t>
  </si>
  <si>
    <t>Nigeria 080201</t>
  </si>
  <si>
    <t>Yemen 080200</t>
  </si>
  <si>
    <t>Zimbabwe 080180</t>
  </si>
  <si>
    <t>CAR 080195</t>
  </si>
  <si>
    <t>Angola 080194</t>
  </si>
  <si>
    <t>Burundi 080139</t>
  </si>
  <si>
    <t>Rwanda 080140</t>
  </si>
  <si>
    <t>Kenya 080179</t>
  </si>
  <si>
    <t>Namibia 080193</t>
  </si>
  <si>
    <t>Mali 080201</t>
  </si>
  <si>
    <t>Liberia 080196</t>
  </si>
  <si>
    <t>TBD</t>
  </si>
  <si>
    <t>Projected</t>
  </si>
  <si>
    <t>Totals</t>
  </si>
  <si>
    <t>ZACH</t>
  </si>
  <si>
    <t>Africare</t>
  </si>
  <si>
    <t>Closed Programs</t>
  </si>
  <si>
    <t>CNTD</t>
  </si>
  <si>
    <t>Total Population in Mapped Regions</t>
  </si>
  <si>
    <t>DRC</t>
  </si>
  <si>
    <t>Active Programs</t>
  </si>
  <si>
    <t>GGI/EF</t>
  </si>
  <si>
    <t>Short-term</t>
  </si>
  <si>
    <t>Long-term</t>
  </si>
  <si>
    <t>Volume Disbursed 2012</t>
  </si>
  <si>
    <t>Volume Disbursed 2013</t>
  </si>
  <si>
    <t>Zambia</t>
  </si>
  <si>
    <t>Countries actively researched</t>
  </si>
  <si>
    <t>Afghanistan</t>
  </si>
  <si>
    <t>Benin</t>
  </si>
  <si>
    <t>Cameroon</t>
  </si>
  <si>
    <t>Chad</t>
  </si>
  <si>
    <t>Cote d'Ivoire</t>
  </si>
  <si>
    <t>Egypt</t>
  </si>
  <si>
    <t>Ghana</t>
  </si>
  <si>
    <t>Guinea-Conakry</t>
  </si>
  <si>
    <t>Lesotho</t>
  </si>
  <si>
    <t>Madagascar</t>
  </si>
  <si>
    <t>Malawi</t>
  </si>
  <si>
    <t>Mauritania</t>
  </si>
  <si>
    <t>Mozambique</t>
  </si>
  <si>
    <t>Pakistan</t>
  </si>
  <si>
    <t>Senegal</t>
  </si>
  <si>
    <t>Sierra Leone</t>
  </si>
  <si>
    <t>South Sudan</t>
  </si>
  <si>
    <t>Syria</t>
  </si>
  <si>
    <t>Tanzania</t>
  </si>
  <si>
    <t>Uganda</t>
  </si>
  <si>
    <t>Zambia (Funding not included)</t>
  </si>
  <si>
    <t>Sub-Total:</t>
  </si>
  <si>
    <t>Total</t>
  </si>
  <si>
    <t>DRC 080217</t>
  </si>
  <si>
    <t>Ethiopia 080218</t>
  </si>
  <si>
    <t>Deworm the World/Evidence Action</t>
  </si>
  <si>
    <t>Volume Disbursed 2014</t>
  </si>
  <si>
    <t>Remaining 2014 Disbursement</t>
  </si>
  <si>
    <t>India Bihar 080221</t>
  </si>
  <si>
    <t>India 080221</t>
  </si>
  <si>
    <t>Total Projected 2014</t>
  </si>
  <si>
    <t>Programs in development</t>
  </si>
  <si>
    <t>Ethiopia- Cargill/SCI</t>
  </si>
  <si>
    <t>Ethiopia - Direct MoH</t>
  </si>
  <si>
    <t>Triciasis Surgeries</t>
  </si>
  <si>
    <t>Hydrocele Surgeries</t>
  </si>
  <si>
    <t>Yemen 2014</t>
  </si>
  <si>
    <t>Burundi new surveillance program</t>
  </si>
  <si>
    <t>Programs anticipated, but not yet established</t>
  </si>
  <si>
    <t>Burundi new surveillance</t>
  </si>
  <si>
    <t>2013 Countries</t>
  </si>
  <si>
    <t>2014 Countries</t>
  </si>
  <si>
    <t>Antigua</t>
  </si>
  <si>
    <t>Argentina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</si>
  <si>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</si>
  <si>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</si>
  <si>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</si>
  <si>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</si>
  <si>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</si>
  <si>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</si>
  <si>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</si>
  <si>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</si>
  <si>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</si>
  <si>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</si>
  <si>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</si>
  <si>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</si>
  <si>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</si>
  <si>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</si>
  <si>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</si>
  <si>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</si>
  <si>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</si>
  <si>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</si>
  <si>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</si>
  <si>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</si>
  <si>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</si>
  <si>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</si>
  <si>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</si>
  <si>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</si>
  <si>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</si>
  <si>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Kitts and the Grenadines</t>
  </si>
  <si>
    <t>Suriname</t>
  </si>
  <si>
    <t>Trinidad and Tobago</t>
  </si>
  <si>
    <t>Uruguay</t>
  </si>
  <si>
    <t>Venezuela</t>
  </si>
  <si>
    <t>Burkina Faso</t>
  </si>
  <si>
    <t>Congo - Brazzaville</t>
  </si>
  <si>
    <t>Projected 2015 Countries</t>
  </si>
  <si>
    <t>2012 Countries</t>
  </si>
  <si>
    <t>If country is active at any time in year, it’s a program of that year</t>
  </si>
  <si>
    <t>Ethiopia - Cargill/SCI</t>
  </si>
  <si>
    <t>Ethiopia SCI/Cargill</t>
  </si>
  <si>
    <t>2012 Progams</t>
  </si>
  <si>
    <t>Reported</t>
  </si>
  <si>
    <t>2013 Programs</t>
  </si>
  <si>
    <t>Trained</t>
  </si>
  <si>
    <t>Treated</t>
  </si>
  <si>
    <t>Total in Mapped Regions</t>
  </si>
  <si>
    <t>2014 Programs</t>
  </si>
  <si>
    <t>Ethiopia MoH</t>
  </si>
  <si>
    <t>Ethiopia SCI</t>
  </si>
  <si>
    <t>Ethiopia MoH/Shefa</t>
  </si>
  <si>
    <t>Grand Total:</t>
  </si>
  <si>
    <t xml:space="preserve">Namibia </t>
  </si>
  <si>
    <t>Synergos South Africa</t>
  </si>
  <si>
    <t>Ethiopia FMoH</t>
  </si>
  <si>
    <t>Short term</t>
  </si>
  <si>
    <t>Long term</t>
  </si>
  <si>
    <t>This information is as of 30 March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</si>
</sst>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£-809]#,##0;\-[$£-809]#,##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19"/>
      <name val="Calibri"/>
      <family val="0"/>
    </font>
    <font>
      <sz val="12"/>
      <color indexed="36"/>
      <name val="Calibri"/>
      <family val="0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5"/>
      <name val="Calibri"/>
      <family val="0"/>
    </font>
    <font>
      <sz val="12"/>
      <color theme="7"/>
      <name val="Calibri"/>
      <family val="0"/>
    </font>
    <font>
      <i/>
      <sz val="12"/>
      <color theme="1"/>
      <name val="Calibri"/>
      <family val="0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44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/>
    </xf>
    <xf numFmtId="164" fontId="0" fillId="0" borderId="0" xfId="44" applyNumberFormat="1" applyFont="1" applyFill="1" applyAlignment="1">
      <alignment/>
    </xf>
    <xf numFmtId="164" fontId="0" fillId="0" borderId="10" xfId="44" applyNumberFormat="1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28" fillId="29" borderId="0" xfId="47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3" borderId="11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1" xfId="0" applyNumberFormat="1" applyFont="1" applyFill="1" applyBorder="1" applyAlignment="1" applyProtection="1">
      <alignment/>
      <protection locked="0"/>
    </xf>
    <xf numFmtId="3" fontId="19" fillId="33" borderId="11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72" fontId="0" fillId="34" borderId="0" xfId="0" applyNumberFormat="1" applyFill="1" applyAlignment="1">
      <alignment/>
    </xf>
    <xf numFmtId="164" fontId="0" fillId="34" borderId="0" xfId="44" applyNumberFormat="1" applyFont="1" applyFill="1" applyAlignment="1">
      <alignment/>
    </xf>
    <xf numFmtId="173" fontId="0" fillId="34" borderId="0" xfId="44" applyNumberFormat="1" applyFont="1" applyFill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19" fillId="19" borderId="0" xfId="0" applyFont="1" applyFill="1" applyAlignment="1">
      <alignment/>
    </xf>
    <xf numFmtId="0" fontId="40" fillId="19" borderId="0" xfId="0" applyFont="1" applyFill="1" applyAlignment="1">
      <alignment/>
    </xf>
    <xf numFmtId="0" fontId="19" fillId="16" borderId="0" xfId="0" applyFont="1" applyFill="1" applyAlignment="1">
      <alignment/>
    </xf>
    <xf numFmtId="0" fontId="40" fillId="16" borderId="0" xfId="0" applyFont="1" applyFill="1" applyAlignment="1">
      <alignment/>
    </xf>
    <xf numFmtId="3" fontId="0" fillId="0" borderId="14" xfId="15" applyNumberFormat="1" applyFill="1" applyBorder="1" applyAlignment="1" applyProtection="1">
      <alignment/>
      <protection locked="0"/>
    </xf>
    <xf numFmtId="3" fontId="0" fillId="0" borderId="16" xfId="15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" fontId="0" fillId="0" borderId="11" xfId="0" applyNumberFormat="1" applyFill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15" borderId="12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14" xfId="15" applyNumberFormat="1" applyFill="1" applyBorder="1" applyAlignment="1" applyProtection="1">
      <alignment/>
      <protection/>
    </xf>
    <xf numFmtId="3" fontId="0" fillId="0" borderId="16" xfId="15" applyNumberFormat="1" applyFill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15" xfId="15" applyNumberFormat="1" applyFill="1" applyBorder="1" applyAlignment="1" applyProtection="1">
      <alignment/>
      <protection/>
    </xf>
    <xf numFmtId="3" fontId="41" fillId="0" borderId="11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0" fontId="0" fillId="16" borderId="0" xfId="0" applyFill="1" applyAlignment="1">
      <alignment horizontal="center"/>
    </xf>
    <xf numFmtId="0" fontId="0" fillId="19" borderId="0" xfId="0" applyFill="1" applyAlignment="1">
      <alignment horizontal="center"/>
    </xf>
    <xf numFmtId="172" fontId="0" fillId="0" borderId="0" xfId="44" applyNumberFormat="1" applyFont="1" applyFill="1" applyAlignment="1">
      <alignment/>
    </xf>
    <xf numFmtId="0" fontId="42" fillId="35" borderId="0" xfId="0" applyFont="1" applyFill="1" applyAlignment="1">
      <alignment horizontal="center"/>
    </xf>
    <xf numFmtId="0" fontId="42" fillId="36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0" fillId="6" borderId="0" xfId="0" applyFill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Y66"/>
  <sheetViews>
    <sheetView tabSelected="1" zoomScale="50" zoomScaleNormal="50" workbookViewId="0" topLeftCell="A5">
      <selection activeCell="D21" sqref="D21"/>
    </sheetView>
  </sheetViews>
  <sheetFormatPr defaultColWidth="11.00390625" defaultRowHeight="15.75"/>
  <cols>
    <col min="1" max="1" width="21.875" style="0" customWidth="1"/>
    <col min="2" max="2" width="13.50390625" style="0" customWidth="1"/>
    <col min="3" max="3" width="13.375" style="0" customWidth="1"/>
    <col min="4" max="4" width="13.50390625" style="0" customWidth="1"/>
    <col min="5" max="5" width="13.375" style="0" customWidth="1"/>
    <col min="6" max="6" width="13.50390625" style="0" customWidth="1"/>
    <col min="7" max="7" width="13.375" style="0" customWidth="1"/>
    <col min="8" max="8" width="15.625" style="0" bestFit="1" customWidth="1"/>
    <col min="9" max="9" width="17.50390625" style="0" bestFit="1" customWidth="1"/>
    <col min="10" max="13" width="13.375" style="0" customWidth="1"/>
    <col min="14" max="14" width="10.375" style="0" bestFit="1" customWidth="1"/>
    <col min="15" max="15" width="13.375" style="0" bestFit="1" customWidth="1"/>
    <col min="16" max="16" width="13.375" style="0" customWidth="1"/>
    <col min="17" max="17" width="13.375" style="0" bestFit="1" customWidth="1"/>
    <col min="18" max="18" width="13.375" style="0" customWidth="1"/>
    <col min="19" max="19" width="13.375" style="0" bestFit="1" customWidth="1"/>
    <col min="20" max="20" width="10.375" style="0" bestFit="1" customWidth="1"/>
    <col min="21" max="21" width="10.375" style="0" customWidth="1"/>
    <col min="22" max="22" width="13.375" style="0" bestFit="1" customWidth="1"/>
    <col min="23" max="23" width="10.375" style="0" bestFit="1" customWidth="1"/>
    <col min="24" max="24" width="10.375" style="0" customWidth="1"/>
    <col min="25" max="25" width="13.375" style="0" bestFit="1" customWidth="1"/>
  </cols>
  <sheetData>
    <row r="2" spans="1:2" s="22" customFormat="1" ht="15">
      <c r="A2" s="21" t="s">
        <v>141</v>
      </c>
      <c r="B2" s="21"/>
    </row>
    <row r="3" s="22" customFormat="1" ht="15"/>
    <row r="4" spans="1:9" s="22" customFormat="1" ht="15">
      <c r="A4" s="22" t="s">
        <v>131</v>
      </c>
      <c r="B4" s="100" t="s">
        <v>129</v>
      </c>
      <c r="C4" s="101"/>
      <c r="D4" s="100" t="s">
        <v>128</v>
      </c>
      <c r="E4" s="101"/>
      <c r="F4" s="100" t="s">
        <v>130</v>
      </c>
      <c r="G4" s="101"/>
      <c r="H4" s="43" t="s">
        <v>78</v>
      </c>
      <c r="I4" s="46" t="s">
        <v>79</v>
      </c>
    </row>
    <row r="5" spans="2:9" s="22" customFormat="1" ht="15">
      <c r="B5" s="44" t="s">
        <v>28</v>
      </c>
      <c r="C5" s="45" t="s">
        <v>126</v>
      </c>
      <c r="D5" s="44" t="s">
        <v>28</v>
      </c>
      <c r="E5" s="45" t="s">
        <v>126</v>
      </c>
      <c r="F5" s="44" t="s">
        <v>28</v>
      </c>
      <c r="G5" s="45" t="s">
        <v>126</v>
      </c>
      <c r="H5" s="45" t="s">
        <v>126</v>
      </c>
      <c r="I5" s="45" t="s">
        <v>126</v>
      </c>
    </row>
    <row r="6" spans="1:9" s="22" customFormat="1" ht="15">
      <c r="A6" s="22" t="s">
        <v>20</v>
      </c>
      <c r="B6" s="33">
        <v>1261555</v>
      </c>
      <c r="C6" s="26">
        <v>1680</v>
      </c>
      <c r="D6" s="25">
        <v>7011</v>
      </c>
      <c r="E6" s="27">
        <v>207</v>
      </c>
      <c r="F6" s="30">
        <v>5300000</v>
      </c>
      <c r="G6" s="26"/>
      <c r="H6" s="29"/>
      <c r="I6" s="29"/>
    </row>
    <row r="7" spans="1:9" s="22" customFormat="1" ht="15">
      <c r="A7" s="22" t="s">
        <v>21</v>
      </c>
      <c r="B7" s="23"/>
      <c r="C7" s="28"/>
      <c r="D7" s="23"/>
      <c r="E7" s="28"/>
      <c r="F7" s="24"/>
      <c r="G7" s="28"/>
      <c r="H7" s="24"/>
      <c r="I7" s="29"/>
    </row>
    <row r="8" spans="1:11" s="31" customFormat="1" ht="15">
      <c r="A8" s="31" t="s">
        <v>67</v>
      </c>
      <c r="B8" s="23"/>
      <c r="C8" s="28"/>
      <c r="D8" s="24"/>
      <c r="E8" s="24"/>
      <c r="F8" s="41">
        <v>0</v>
      </c>
      <c r="G8" s="32"/>
      <c r="H8" s="29"/>
      <c r="I8" s="29"/>
      <c r="K8" s="22"/>
    </row>
    <row r="9" spans="1:11" s="31" customFormat="1" ht="15">
      <c r="A9" s="31" t="s">
        <v>132</v>
      </c>
      <c r="B9" s="33">
        <v>10000000</v>
      </c>
      <c r="C9" s="32"/>
      <c r="D9" s="25">
        <f>1500+9000+15000</f>
        <v>25500</v>
      </c>
      <c r="E9" s="25"/>
      <c r="F9" s="42"/>
      <c r="G9" s="28"/>
      <c r="H9" s="29"/>
      <c r="I9" s="29"/>
      <c r="K9" s="22"/>
    </row>
    <row r="10" spans="1:11" s="31" customFormat="1" ht="15">
      <c r="A10" s="31" t="s">
        <v>133</v>
      </c>
      <c r="B10" s="89">
        <v>3600000</v>
      </c>
      <c r="C10" s="32"/>
      <c r="D10" s="90">
        <v>15000</v>
      </c>
      <c r="E10" s="25"/>
      <c r="F10" s="42"/>
      <c r="G10" s="28"/>
      <c r="H10" s="29"/>
      <c r="I10" s="29"/>
      <c r="K10" s="22"/>
    </row>
    <row r="11" spans="1:9" s="22" customFormat="1" ht="15">
      <c r="A11" s="22" t="s">
        <v>73</v>
      </c>
      <c r="B11" s="33">
        <v>17000000</v>
      </c>
      <c r="C11" s="26"/>
      <c r="D11" s="25">
        <v>70000</v>
      </c>
      <c r="E11" s="27">
        <v>65754</v>
      </c>
      <c r="F11" s="23"/>
      <c r="G11" s="28"/>
      <c r="H11" s="29"/>
      <c r="I11" s="29"/>
    </row>
    <row r="12" spans="1:9" s="22" customFormat="1" ht="15">
      <c r="A12" s="22" t="s">
        <v>23</v>
      </c>
      <c r="B12" s="33">
        <v>200000</v>
      </c>
      <c r="C12" s="32"/>
      <c r="D12" s="25">
        <v>950</v>
      </c>
      <c r="E12" s="27"/>
      <c r="F12" s="23"/>
      <c r="G12" s="28"/>
      <c r="H12" s="29"/>
      <c r="I12" s="29"/>
    </row>
    <row r="13" spans="1:9" s="22" customFormat="1" ht="15">
      <c r="A13" s="22" t="s">
        <v>26</v>
      </c>
      <c r="B13" s="33">
        <v>261000</v>
      </c>
      <c r="C13" s="32"/>
      <c r="D13" s="25">
        <v>1028</v>
      </c>
      <c r="E13" s="27"/>
      <c r="F13" s="23"/>
      <c r="G13" s="28"/>
      <c r="H13" s="29"/>
      <c r="I13" s="29"/>
    </row>
    <row r="14" spans="1:9" s="22" customFormat="1" ht="15">
      <c r="A14" s="31" t="s">
        <v>14</v>
      </c>
      <c r="B14" s="33" t="s">
        <v>27</v>
      </c>
      <c r="C14" s="32"/>
      <c r="D14" s="25">
        <v>357</v>
      </c>
      <c r="E14" s="25"/>
      <c r="F14" s="23"/>
      <c r="G14" s="28"/>
      <c r="H14" s="29"/>
      <c r="I14" s="34"/>
    </row>
    <row r="15" spans="1:9" s="22" customFormat="1" ht="15">
      <c r="A15" s="22" t="s">
        <v>24</v>
      </c>
      <c r="B15" s="33">
        <v>397569</v>
      </c>
      <c r="C15" s="26"/>
      <c r="D15" s="25">
        <v>2314</v>
      </c>
      <c r="E15" s="25"/>
      <c r="F15" s="23"/>
      <c r="G15" s="28"/>
      <c r="H15" s="29"/>
      <c r="I15" s="29"/>
    </row>
    <row r="16" spans="1:9" s="22" customFormat="1" ht="15">
      <c r="A16" s="22" t="s">
        <v>22</v>
      </c>
      <c r="B16" s="33">
        <v>5235647</v>
      </c>
      <c r="C16" s="32"/>
      <c r="D16" s="25">
        <v>2265</v>
      </c>
      <c r="E16" s="27"/>
      <c r="F16" s="33" t="s">
        <v>27</v>
      </c>
      <c r="G16" s="32"/>
      <c r="H16" s="29"/>
      <c r="I16" s="29"/>
    </row>
    <row r="17" spans="1:9" s="22" customFormat="1" ht="15">
      <c r="A17" s="22" t="s">
        <v>17</v>
      </c>
      <c r="B17" s="89">
        <v>7921997</v>
      </c>
      <c r="C17" s="32"/>
      <c r="D17" s="90">
        <v>10000</v>
      </c>
      <c r="E17" s="25"/>
      <c r="F17" s="23"/>
      <c r="G17" s="28"/>
      <c r="H17" s="29"/>
      <c r="I17" s="29"/>
    </row>
    <row r="18" spans="1:9" s="22" customFormat="1" ht="15">
      <c r="A18" s="22" t="s">
        <v>42</v>
      </c>
      <c r="B18" s="33">
        <v>229500</v>
      </c>
      <c r="C18" s="32"/>
      <c r="D18" s="25">
        <v>230</v>
      </c>
      <c r="E18" s="25"/>
      <c r="F18" s="23"/>
      <c r="G18" s="28"/>
      <c r="H18" s="34"/>
      <c r="I18" s="29"/>
    </row>
    <row r="19" spans="1:9" s="22" customFormat="1" ht="15">
      <c r="A19" s="22" t="s">
        <v>18</v>
      </c>
      <c r="B19" s="33">
        <v>750000</v>
      </c>
      <c r="C19" s="32"/>
      <c r="D19" s="24"/>
      <c r="E19" s="24"/>
      <c r="F19" s="23"/>
      <c r="G19" s="28"/>
      <c r="H19" s="29"/>
      <c r="I19" s="29"/>
    </row>
    <row r="20" spans="1:9" s="22" customFormat="1" ht="15">
      <c r="A20" s="35" t="s">
        <v>29</v>
      </c>
      <c r="B20" s="56">
        <f aca="true" t="shared" si="0" ref="B20:I20">SUM(B6:B19)</f>
        <v>46857268</v>
      </c>
      <c r="C20" s="57">
        <f t="shared" si="0"/>
        <v>1680</v>
      </c>
      <c r="D20" s="36">
        <f t="shared" si="0"/>
        <v>134655</v>
      </c>
      <c r="E20" s="37">
        <f t="shared" si="0"/>
        <v>65961</v>
      </c>
      <c r="F20" s="36">
        <f t="shared" si="0"/>
        <v>5300000</v>
      </c>
      <c r="G20" s="38">
        <f t="shared" si="0"/>
        <v>0</v>
      </c>
      <c r="H20" s="36">
        <f t="shared" si="0"/>
        <v>0</v>
      </c>
      <c r="I20" s="36">
        <f t="shared" si="0"/>
        <v>0</v>
      </c>
    </row>
    <row r="21" spans="5:9" s="22" customFormat="1" ht="15">
      <c r="E21" s="39"/>
      <c r="H21" s="40"/>
      <c r="I21" s="40"/>
    </row>
    <row r="22" spans="5:9" s="22" customFormat="1" ht="15">
      <c r="E22" s="39"/>
      <c r="H22" s="40"/>
      <c r="I22" s="40"/>
    </row>
    <row r="23" spans="1:9" ht="15">
      <c r="A23" s="58" t="s">
        <v>127</v>
      </c>
      <c r="B23" s="102" t="s">
        <v>129</v>
      </c>
      <c r="C23" s="103"/>
      <c r="D23" s="102" t="s">
        <v>128</v>
      </c>
      <c r="E23" s="103"/>
      <c r="F23" s="102" t="s">
        <v>130</v>
      </c>
      <c r="G23" s="103"/>
      <c r="H23" s="59" t="s">
        <v>78</v>
      </c>
      <c r="I23" s="60" t="s">
        <v>79</v>
      </c>
    </row>
    <row r="24" spans="1:9" ht="15">
      <c r="A24" s="58"/>
      <c r="B24" s="61" t="s">
        <v>28</v>
      </c>
      <c r="C24" s="62" t="s">
        <v>126</v>
      </c>
      <c r="D24" s="61" t="s">
        <v>28</v>
      </c>
      <c r="E24" s="62" t="s">
        <v>126</v>
      </c>
      <c r="F24" s="61" t="s">
        <v>28</v>
      </c>
      <c r="G24" s="62" t="s">
        <v>126</v>
      </c>
      <c r="H24" s="62" t="s">
        <v>126</v>
      </c>
      <c r="I24" s="62" t="s">
        <v>126</v>
      </c>
    </row>
    <row r="25" spans="1:9" ht="15">
      <c r="A25" s="58" t="s">
        <v>20</v>
      </c>
      <c r="B25" s="63">
        <v>765621</v>
      </c>
      <c r="C25" s="64">
        <v>567291</v>
      </c>
      <c r="D25" s="63">
        <v>3177</v>
      </c>
      <c r="E25" s="65">
        <v>3536</v>
      </c>
      <c r="F25" s="66">
        <v>5494083</v>
      </c>
      <c r="G25" s="67">
        <v>0</v>
      </c>
      <c r="H25" s="68"/>
      <c r="I25" s="69"/>
    </row>
    <row r="26" spans="1:9" ht="15">
      <c r="A26" s="58" t="s">
        <v>21</v>
      </c>
      <c r="B26" s="63">
        <v>146970</v>
      </c>
      <c r="C26" s="67">
        <v>0</v>
      </c>
      <c r="D26" s="70"/>
      <c r="E26" s="71"/>
      <c r="F26" s="66">
        <v>0</v>
      </c>
      <c r="G26" s="67">
        <v>0</v>
      </c>
      <c r="H26" s="68"/>
      <c r="I26" s="69"/>
    </row>
    <row r="27" spans="1:11" s="5" customFormat="1" ht="15">
      <c r="A27" s="72" t="s">
        <v>19</v>
      </c>
      <c r="B27" s="63">
        <v>0</v>
      </c>
      <c r="C27" s="65">
        <v>0</v>
      </c>
      <c r="D27" s="63">
        <v>0</v>
      </c>
      <c r="E27" s="65">
        <v>0</v>
      </c>
      <c r="F27" s="73">
        <v>0</v>
      </c>
      <c r="G27" s="65">
        <v>0</v>
      </c>
      <c r="H27" s="68"/>
      <c r="I27" s="69"/>
      <c r="K27"/>
    </row>
    <row r="28" spans="1:11" s="5" customFormat="1" ht="15">
      <c r="A28" s="72" t="s">
        <v>67</v>
      </c>
      <c r="B28" s="70"/>
      <c r="C28" s="71"/>
      <c r="D28" s="63">
        <v>165</v>
      </c>
      <c r="E28" s="65">
        <v>165</v>
      </c>
      <c r="F28" s="73">
        <v>64500000</v>
      </c>
      <c r="G28" s="65">
        <v>64500000</v>
      </c>
      <c r="H28" s="68"/>
      <c r="I28" s="69"/>
      <c r="K28"/>
    </row>
    <row r="29" spans="1:11" s="5" customFormat="1" ht="15">
      <c r="A29" s="72" t="s">
        <v>68</v>
      </c>
      <c r="B29" s="70"/>
      <c r="C29" s="71"/>
      <c r="D29" s="63">
        <v>170</v>
      </c>
      <c r="E29" s="65">
        <v>170</v>
      </c>
      <c r="F29" s="73">
        <v>79000000</v>
      </c>
      <c r="G29" s="65">
        <v>79000000</v>
      </c>
      <c r="H29" s="68"/>
      <c r="I29" s="69"/>
      <c r="K29"/>
    </row>
    <row r="30" spans="1:9" ht="15">
      <c r="A30" s="58" t="s">
        <v>73</v>
      </c>
      <c r="B30" s="63">
        <v>0</v>
      </c>
      <c r="C30" s="67">
        <v>0</v>
      </c>
      <c r="D30" s="63">
        <v>0</v>
      </c>
      <c r="E30" s="67">
        <v>0</v>
      </c>
      <c r="F30" s="68"/>
      <c r="G30" s="71"/>
      <c r="H30" s="68"/>
      <c r="I30" s="69"/>
    </row>
    <row r="31" spans="1:9" ht="15">
      <c r="A31" s="58" t="s">
        <v>23</v>
      </c>
      <c r="B31" s="63">
        <v>90000</v>
      </c>
      <c r="C31" s="65">
        <v>118948</v>
      </c>
      <c r="D31" s="63">
        <v>385</v>
      </c>
      <c r="E31" s="67">
        <v>385</v>
      </c>
      <c r="F31" s="66">
        <v>7900000</v>
      </c>
      <c r="G31" s="65">
        <v>7900000</v>
      </c>
      <c r="H31" s="68"/>
      <c r="I31" s="69"/>
    </row>
    <row r="32" spans="1:9" ht="15">
      <c r="A32" s="58" t="s">
        <v>26</v>
      </c>
      <c r="B32" s="70"/>
      <c r="C32" s="71"/>
      <c r="D32" s="70"/>
      <c r="E32" s="71"/>
      <c r="F32" s="68"/>
      <c r="G32" s="71"/>
      <c r="H32" s="68"/>
      <c r="I32" s="69"/>
    </row>
    <row r="33" spans="1:9" ht="15">
      <c r="A33" s="72" t="s">
        <v>14</v>
      </c>
      <c r="B33" s="63">
        <v>7542381</v>
      </c>
      <c r="C33" s="65">
        <v>11155120</v>
      </c>
      <c r="D33" s="63">
        <v>21846</v>
      </c>
      <c r="E33" s="65">
        <v>27375</v>
      </c>
      <c r="F33" s="68"/>
      <c r="G33" s="71"/>
      <c r="H33" s="68"/>
      <c r="I33" s="69"/>
    </row>
    <row r="34" spans="1:9" ht="15">
      <c r="A34" s="58" t="s">
        <v>24</v>
      </c>
      <c r="B34" s="63">
        <v>113100</v>
      </c>
      <c r="C34" s="65">
        <v>12381</v>
      </c>
      <c r="D34" s="63">
        <v>26</v>
      </c>
      <c r="E34" s="65">
        <v>26</v>
      </c>
      <c r="F34" s="66">
        <v>844500</v>
      </c>
      <c r="G34" s="67">
        <v>844500</v>
      </c>
      <c r="H34" s="68"/>
      <c r="I34" s="69"/>
    </row>
    <row r="35" spans="1:9" ht="15">
      <c r="A35" s="58" t="s">
        <v>15</v>
      </c>
      <c r="B35" s="63">
        <v>46090</v>
      </c>
      <c r="C35" s="67">
        <v>29453</v>
      </c>
      <c r="D35" s="74">
        <v>102</v>
      </c>
      <c r="E35" s="67">
        <v>102</v>
      </c>
      <c r="F35" s="68"/>
      <c r="G35" s="71"/>
      <c r="H35" s="68"/>
      <c r="I35" s="69"/>
    </row>
    <row r="36" spans="1:9" ht="15">
      <c r="A36" s="58" t="s">
        <v>16</v>
      </c>
      <c r="B36" s="63">
        <v>7000000</v>
      </c>
      <c r="C36" s="65">
        <v>12820871</v>
      </c>
      <c r="D36" s="74">
        <v>38610</v>
      </c>
      <c r="E36" s="65">
        <v>33895</v>
      </c>
      <c r="F36" s="68"/>
      <c r="G36" s="71"/>
      <c r="H36" s="68"/>
      <c r="I36" s="69"/>
    </row>
    <row r="37" spans="1:9" ht="15">
      <c r="A37" s="58" t="s">
        <v>22</v>
      </c>
      <c r="B37" s="63">
        <v>5235647.25</v>
      </c>
      <c r="C37" s="65">
        <v>4124088</v>
      </c>
      <c r="D37" s="63">
        <v>2265</v>
      </c>
      <c r="E37" s="65">
        <v>2264</v>
      </c>
      <c r="F37" s="68"/>
      <c r="G37" s="71"/>
      <c r="H37" s="68"/>
      <c r="I37" s="69"/>
    </row>
    <row r="38" spans="1:9" ht="15">
      <c r="A38" s="58" t="s">
        <v>17</v>
      </c>
      <c r="B38" s="63">
        <v>9660213</v>
      </c>
      <c r="C38" s="67">
        <v>9588024</v>
      </c>
      <c r="D38" s="63">
        <v>30878</v>
      </c>
      <c r="E38" s="67">
        <v>30878</v>
      </c>
      <c r="F38" s="66">
        <v>13000000</v>
      </c>
      <c r="G38" s="67">
        <v>13000000</v>
      </c>
      <c r="H38" s="68"/>
      <c r="I38" s="69"/>
    </row>
    <row r="39" spans="1:9" ht="15">
      <c r="A39" s="58" t="s">
        <v>42</v>
      </c>
      <c r="B39" s="63">
        <v>229500</v>
      </c>
      <c r="C39" s="65">
        <v>315204</v>
      </c>
      <c r="D39" s="63">
        <v>230</v>
      </c>
      <c r="E39" s="64">
        <v>947</v>
      </c>
      <c r="F39" s="68"/>
      <c r="G39" s="71"/>
      <c r="H39" s="73">
        <v>547</v>
      </c>
      <c r="I39" s="69"/>
    </row>
    <row r="40" spans="1:9" ht="15">
      <c r="A40" s="58" t="s">
        <v>18</v>
      </c>
      <c r="B40" s="63">
        <v>750000</v>
      </c>
      <c r="C40" s="75">
        <v>0</v>
      </c>
      <c r="D40" s="63">
        <v>0</v>
      </c>
      <c r="E40" s="65">
        <v>0</v>
      </c>
      <c r="F40" s="68"/>
      <c r="G40" s="71"/>
      <c r="H40" s="68"/>
      <c r="I40" s="69"/>
    </row>
    <row r="41" spans="1:9" ht="15">
      <c r="A41" s="76" t="s">
        <v>29</v>
      </c>
      <c r="B41" s="77">
        <f aca="true" t="shared" si="1" ref="B41:I41">SUM(B25:B40)</f>
        <v>31579522.25</v>
      </c>
      <c r="C41" s="78">
        <f t="shared" si="1"/>
        <v>38731380</v>
      </c>
      <c r="D41" s="79">
        <f t="shared" si="1"/>
        <v>97854</v>
      </c>
      <c r="E41" s="80">
        <f t="shared" si="1"/>
        <v>99743</v>
      </c>
      <c r="F41" s="81">
        <f t="shared" si="1"/>
        <v>170738583</v>
      </c>
      <c r="G41" s="80">
        <f t="shared" si="1"/>
        <v>165244500</v>
      </c>
      <c r="H41" s="81">
        <f t="shared" si="1"/>
        <v>547</v>
      </c>
      <c r="I41" s="82">
        <f t="shared" si="1"/>
        <v>0</v>
      </c>
    </row>
    <row r="42" spans="1:25" ht="15">
      <c r="A42" s="83"/>
      <c r="B42" s="83"/>
      <c r="C42" s="83"/>
      <c r="D42" s="83"/>
      <c r="E42" s="83"/>
      <c r="F42" s="83"/>
      <c r="G42" s="83"/>
      <c r="H42" s="83"/>
      <c r="I42" s="8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8"/>
      <c r="X42" s="18"/>
      <c r="Y42" s="18"/>
    </row>
    <row r="43" spans="1:9" ht="15">
      <c r="A43" s="58"/>
      <c r="B43" s="58"/>
      <c r="C43" s="58"/>
      <c r="D43" s="58"/>
      <c r="E43" s="72"/>
      <c r="F43" s="58"/>
      <c r="G43" s="58"/>
      <c r="H43" s="58"/>
      <c r="I43" s="58"/>
    </row>
    <row r="44" spans="1:9" ht="15">
      <c r="A44" s="58" t="s">
        <v>125</v>
      </c>
      <c r="B44" s="102" t="s">
        <v>0</v>
      </c>
      <c r="C44" s="103"/>
      <c r="D44" s="102" t="s">
        <v>1</v>
      </c>
      <c r="E44" s="103"/>
      <c r="F44" s="84" t="s">
        <v>34</v>
      </c>
      <c r="G44" s="85"/>
      <c r="H44" s="59" t="s">
        <v>78</v>
      </c>
      <c r="I44" s="60" t="s">
        <v>79</v>
      </c>
    </row>
    <row r="45" spans="1:9" ht="15">
      <c r="A45" s="58"/>
      <c r="B45" s="62" t="s">
        <v>28</v>
      </c>
      <c r="C45" s="62" t="s">
        <v>126</v>
      </c>
      <c r="D45" s="62" t="s">
        <v>28</v>
      </c>
      <c r="E45" s="62" t="s">
        <v>126</v>
      </c>
      <c r="F45" s="62" t="s">
        <v>28</v>
      </c>
      <c r="G45" s="62" t="s">
        <v>126</v>
      </c>
      <c r="H45" s="61" t="s">
        <v>126</v>
      </c>
      <c r="I45" s="61" t="s">
        <v>126</v>
      </c>
    </row>
    <row r="46" spans="1:9" ht="15">
      <c r="A46" s="58" t="s">
        <v>21</v>
      </c>
      <c r="B46" s="74">
        <v>146970</v>
      </c>
      <c r="C46" s="66">
        <v>161884</v>
      </c>
      <c r="D46" s="74">
        <v>466</v>
      </c>
      <c r="E46" s="66">
        <v>466</v>
      </c>
      <c r="F46" s="70"/>
      <c r="G46" s="68"/>
      <c r="H46" s="74">
        <v>4</v>
      </c>
      <c r="I46" s="69"/>
    </row>
    <row r="47" spans="1:9" ht="15">
      <c r="A47" s="58" t="s">
        <v>23</v>
      </c>
      <c r="B47" s="70"/>
      <c r="C47" s="68"/>
      <c r="D47" s="70"/>
      <c r="E47" s="68"/>
      <c r="F47" s="70"/>
      <c r="G47" s="68"/>
      <c r="H47" s="70"/>
      <c r="I47" s="69"/>
    </row>
    <row r="48" spans="1:9" ht="15">
      <c r="A48" s="72" t="s">
        <v>13</v>
      </c>
      <c r="B48" s="63">
        <v>10782824</v>
      </c>
      <c r="C48" s="73">
        <v>9921453</v>
      </c>
      <c r="D48" s="63">
        <v>22224</v>
      </c>
      <c r="E48" s="66">
        <v>19635</v>
      </c>
      <c r="F48" s="70"/>
      <c r="G48" s="68"/>
      <c r="H48" s="70"/>
      <c r="I48" s="69"/>
    </row>
    <row r="49" spans="1:11" s="5" customFormat="1" ht="15">
      <c r="A49" s="58" t="s">
        <v>24</v>
      </c>
      <c r="B49" s="63">
        <f>5940*0.83</f>
        <v>4930.2</v>
      </c>
      <c r="C49" s="73">
        <v>5918</v>
      </c>
      <c r="D49" s="70"/>
      <c r="E49" s="68"/>
      <c r="F49" s="74">
        <v>312600</v>
      </c>
      <c r="G49" s="66">
        <v>312600</v>
      </c>
      <c r="H49" s="70"/>
      <c r="I49" s="69"/>
      <c r="J49"/>
      <c r="K49"/>
    </row>
    <row r="50" spans="1:9" ht="15">
      <c r="A50" s="58" t="s">
        <v>22</v>
      </c>
      <c r="B50" s="70"/>
      <c r="C50" s="71"/>
      <c r="D50" s="70"/>
      <c r="E50" s="71"/>
      <c r="F50" s="68"/>
      <c r="G50" s="71"/>
      <c r="H50" s="68"/>
      <c r="I50" s="69"/>
    </row>
    <row r="51" spans="1:11" s="5" customFormat="1" ht="15">
      <c r="A51" s="58" t="s">
        <v>42</v>
      </c>
      <c r="B51" s="63">
        <f>270000*0.85</f>
        <v>229500</v>
      </c>
      <c r="C51" s="86">
        <v>254717</v>
      </c>
      <c r="D51" s="63">
        <v>230</v>
      </c>
      <c r="E51" s="73">
        <v>2208</v>
      </c>
      <c r="F51" s="70"/>
      <c r="G51" s="68"/>
      <c r="H51" s="63">
        <v>763</v>
      </c>
      <c r="I51" s="69"/>
      <c r="J51"/>
      <c r="K51"/>
    </row>
    <row r="52" spans="1:11" s="5" customFormat="1" ht="15">
      <c r="A52" s="58" t="s">
        <v>18</v>
      </c>
      <c r="B52" s="74">
        <v>750000</v>
      </c>
      <c r="C52" s="73">
        <v>1835016</v>
      </c>
      <c r="D52" s="70"/>
      <c r="E52" s="68"/>
      <c r="F52" s="70"/>
      <c r="G52" s="68"/>
      <c r="H52" s="70"/>
      <c r="I52" s="69"/>
      <c r="J52"/>
      <c r="K52"/>
    </row>
    <row r="53" spans="1:9" ht="15">
      <c r="A53" s="76" t="s">
        <v>29</v>
      </c>
      <c r="B53" s="87">
        <f aca="true" t="shared" si="2" ref="B53:I53">SUM(B46:B52)</f>
        <v>11914224.2</v>
      </c>
      <c r="C53" s="88">
        <f t="shared" si="2"/>
        <v>12178988</v>
      </c>
      <c r="D53" s="79">
        <f t="shared" si="2"/>
        <v>22920</v>
      </c>
      <c r="E53" s="80">
        <f t="shared" si="2"/>
        <v>22309</v>
      </c>
      <c r="F53" s="79">
        <f t="shared" si="2"/>
        <v>312600</v>
      </c>
      <c r="G53" s="81">
        <f t="shared" si="2"/>
        <v>312600</v>
      </c>
      <c r="H53" s="79">
        <f t="shared" si="2"/>
        <v>767</v>
      </c>
      <c r="I53" s="82">
        <f t="shared" si="2"/>
        <v>0</v>
      </c>
    </row>
    <row r="65" spans="2:6" ht="15">
      <c r="B65" s="2"/>
      <c r="C65" s="2"/>
      <c r="D65" s="2"/>
      <c r="F65" s="2"/>
    </row>
    <row r="66" spans="2:6" ht="15">
      <c r="B66" s="2"/>
      <c r="C66" s="2"/>
      <c r="D66" s="2"/>
      <c r="F66" s="2"/>
    </row>
  </sheetData>
  <sheetProtection formatCells="0" formatColumns="0" formatRows="0" insertColumns="0" insertRows="0" insertHyperlinks="0" pivotTables="0"/>
  <mergeCells count="8">
    <mergeCell ref="B4:C4"/>
    <mergeCell ref="D4:E4"/>
    <mergeCell ref="F4:G4"/>
    <mergeCell ref="B44:C44"/>
    <mergeCell ref="D44:E44"/>
    <mergeCell ref="B23:C23"/>
    <mergeCell ref="D23:E23"/>
    <mergeCell ref="F23:G23"/>
  </mergeCells>
  <printOptions/>
  <pageMargins left="0.7500000000000001" right="0.7500000000000001" top="1" bottom="1" header="0.5" footer="0.5"/>
  <pageSetup fitToHeight="1" fitToWidth="1" orientation="landscape" paperSize="3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7:I39"/>
  <sheetViews>
    <sheetView zoomScale="50" zoomScaleNormal="50" workbookViewId="0" topLeftCell="A1">
      <selection activeCell="B14" sqref="B14"/>
    </sheetView>
  </sheetViews>
  <sheetFormatPr defaultColWidth="11.00390625" defaultRowHeight="15.75"/>
  <cols>
    <col min="1" max="1" width="36.375" style="0" bestFit="1" customWidth="1"/>
    <col min="2" max="2" width="23.50390625" style="0" bestFit="1" customWidth="1"/>
    <col min="3" max="5" width="23.50390625" style="0" customWidth="1"/>
    <col min="6" max="6" width="22.50390625" style="0" bestFit="1" customWidth="1"/>
    <col min="7" max="7" width="26.125" style="0" bestFit="1" customWidth="1"/>
    <col min="8" max="8" width="21.50390625" style="0" customWidth="1"/>
    <col min="9" max="9" width="11.00390625" style="0" bestFit="1" customWidth="1"/>
  </cols>
  <sheetData>
    <row r="7" ht="15">
      <c r="B7" s="1"/>
    </row>
    <row r="9" spans="1:9" ht="15">
      <c r="A9" s="7" t="s">
        <v>36</v>
      </c>
      <c r="B9" s="7" t="s">
        <v>11</v>
      </c>
      <c r="C9" s="7" t="s">
        <v>40</v>
      </c>
      <c r="D9" s="7" t="s">
        <v>41</v>
      </c>
      <c r="E9" s="7" t="s">
        <v>70</v>
      </c>
      <c r="F9" s="7" t="s">
        <v>12</v>
      </c>
      <c r="G9" s="7" t="s">
        <v>71</v>
      </c>
      <c r="H9" s="7" t="s">
        <v>74</v>
      </c>
      <c r="I9" s="7"/>
    </row>
    <row r="10" spans="1:8" ht="15">
      <c r="A10" t="s">
        <v>20</v>
      </c>
      <c r="B10" s="4">
        <v>7285315</v>
      </c>
      <c r="C10" s="1">
        <v>0</v>
      </c>
      <c r="D10" s="1">
        <v>574836</v>
      </c>
      <c r="E10" s="1">
        <v>0</v>
      </c>
      <c r="F10" s="47">
        <f>C10+D10+E10</f>
        <v>574836</v>
      </c>
      <c r="G10" s="12">
        <v>1929962</v>
      </c>
      <c r="H10" s="48">
        <f>E10+G10</f>
        <v>1929962</v>
      </c>
    </row>
    <row r="11" spans="1:8" s="5" customFormat="1" ht="15">
      <c r="A11" s="5" t="s">
        <v>21</v>
      </c>
      <c r="B11" s="4">
        <v>331500</v>
      </c>
      <c r="C11" s="4">
        <v>110151</v>
      </c>
      <c r="D11" s="4">
        <v>0</v>
      </c>
      <c r="E11" s="4">
        <v>0</v>
      </c>
      <c r="F11" s="47">
        <f>C11+D11+E11</f>
        <v>110151</v>
      </c>
      <c r="G11" s="12">
        <v>0</v>
      </c>
      <c r="H11" s="48">
        <f>E11+G11</f>
        <v>0</v>
      </c>
    </row>
    <row r="12" spans="1:8" ht="15">
      <c r="A12" t="s">
        <v>67</v>
      </c>
      <c r="B12" s="1">
        <v>371020</v>
      </c>
      <c r="C12" s="1">
        <v>0</v>
      </c>
      <c r="D12" s="1">
        <v>278265</v>
      </c>
      <c r="E12" s="1">
        <v>70000</v>
      </c>
      <c r="F12" s="47">
        <f aca="true" t="shared" si="0" ref="F12:F23">C12+D12+E12</f>
        <v>348265</v>
      </c>
      <c r="G12" s="6">
        <v>22755</v>
      </c>
      <c r="H12" s="48">
        <f aca="true" t="shared" si="1" ref="H12:H23">E12+G12</f>
        <v>92755</v>
      </c>
    </row>
    <row r="13" spans="1:8" ht="15">
      <c r="A13" t="s">
        <v>134</v>
      </c>
      <c r="B13" s="4">
        <v>750000</v>
      </c>
      <c r="C13" s="1">
        <v>0</v>
      </c>
      <c r="D13" s="1">
        <v>0</v>
      </c>
      <c r="E13" s="4">
        <v>611068</v>
      </c>
      <c r="F13" s="47">
        <f t="shared" si="0"/>
        <v>611068</v>
      </c>
      <c r="G13" s="12">
        <v>138932</v>
      </c>
      <c r="H13" s="48"/>
    </row>
    <row r="14" spans="1:8" ht="15">
      <c r="A14" t="s">
        <v>124</v>
      </c>
      <c r="B14" s="4"/>
      <c r="C14" s="1">
        <v>0</v>
      </c>
      <c r="D14" s="1">
        <v>0</v>
      </c>
      <c r="E14" s="4">
        <v>0</v>
      </c>
      <c r="F14" s="47">
        <f t="shared" si="0"/>
        <v>0</v>
      </c>
      <c r="G14" s="12">
        <v>0</v>
      </c>
      <c r="H14" s="48"/>
    </row>
    <row r="15" spans="1:8" ht="15">
      <c r="A15" t="s">
        <v>73</v>
      </c>
      <c r="B15" s="1">
        <v>180000</v>
      </c>
      <c r="C15" s="1">
        <v>0</v>
      </c>
      <c r="D15" s="1">
        <v>160000</v>
      </c>
      <c r="E15" s="1">
        <v>0</v>
      </c>
      <c r="F15" s="47">
        <f>C15+D15+E15</f>
        <v>160000</v>
      </c>
      <c r="G15" s="6">
        <v>20000</v>
      </c>
      <c r="H15" s="48">
        <f>E15+G15</f>
        <v>20000</v>
      </c>
    </row>
    <row r="16" spans="1:8" ht="15">
      <c r="A16" t="s">
        <v>23</v>
      </c>
      <c r="B16" s="1">
        <v>1146473</v>
      </c>
      <c r="C16" s="1">
        <v>297329</v>
      </c>
      <c r="D16" s="1">
        <v>225893</v>
      </c>
      <c r="E16" s="1">
        <v>0</v>
      </c>
      <c r="F16" s="47">
        <f t="shared" si="0"/>
        <v>523222</v>
      </c>
      <c r="G16" s="6">
        <v>186521</v>
      </c>
      <c r="H16" s="48">
        <f t="shared" si="1"/>
        <v>186521</v>
      </c>
    </row>
    <row r="17" spans="1:8" ht="15">
      <c r="A17" t="s">
        <v>26</v>
      </c>
      <c r="B17" s="1">
        <v>390000</v>
      </c>
      <c r="C17" s="1">
        <v>0</v>
      </c>
      <c r="D17" s="1">
        <v>78000</v>
      </c>
      <c r="E17" s="1">
        <v>0</v>
      </c>
      <c r="F17" s="47">
        <f t="shared" si="0"/>
        <v>78000</v>
      </c>
      <c r="G17" s="6">
        <v>78000</v>
      </c>
      <c r="H17" s="48">
        <f t="shared" si="1"/>
        <v>78000</v>
      </c>
    </row>
    <row r="18" spans="1:9" ht="15">
      <c r="A18" t="s">
        <v>14</v>
      </c>
      <c r="B18" s="1">
        <v>1304016</v>
      </c>
      <c r="C18" s="1">
        <v>0</v>
      </c>
      <c r="D18" s="1">
        <v>909253</v>
      </c>
      <c r="E18" s="1">
        <v>0</v>
      </c>
      <c r="F18" s="47">
        <f t="shared" si="0"/>
        <v>909253</v>
      </c>
      <c r="G18" s="6">
        <v>394763</v>
      </c>
      <c r="H18" s="48">
        <f t="shared" si="1"/>
        <v>394763</v>
      </c>
      <c r="I18" s="17"/>
    </row>
    <row r="19" spans="1:8" ht="15">
      <c r="A19" t="s">
        <v>24</v>
      </c>
      <c r="B19" s="4">
        <v>1000000</v>
      </c>
      <c r="C19" s="4">
        <v>31016</v>
      </c>
      <c r="D19" s="4">
        <v>225717</v>
      </c>
      <c r="E19" s="1">
        <v>0</v>
      </c>
      <c r="F19" s="47">
        <f t="shared" si="0"/>
        <v>256733</v>
      </c>
      <c r="G19" s="12">
        <f>320000*0.75</f>
        <v>240000</v>
      </c>
      <c r="H19" s="48">
        <f t="shared" si="1"/>
        <v>240000</v>
      </c>
    </row>
    <row r="20" spans="1:8" ht="15">
      <c r="A20" t="s">
        <v>22</v>
      </c>
      <c r="B20" s="4">
        <v>1643507</v>
      </c>
      <c r="C20" s="4">
        <v>424293</v>
      </c>
      <c r="D20" s="4">
        <v>0</v>
      </c>
      <c r="E20" s="1">
        <v>0</v>
      </c>
      <c r="F20" s="47">
        <f t="shared" si="0"/>
        <v>424293</v>
      </c>
      <c r="G20" s="93">
        <f>311702*1.5</f>
        <v>467553</v>
      </c>
      <c r="H20" s="49">
        <f t="shared" si="1"/>
        <v>467553</v>
      </c>
    </row>
    <row r="21" spans="1:8" ht="15">
      <c r="A21" t="s">
        <v>80</v>
      </c>
      <c r="B21" s="4"/>
      <c r="C21" s="4">
        <v>0</v>
      </c>
      <c r="D21" s="4">
        <v>0</v>
      </c>
      <c r="E21" s="4">
        <v>0</v>
      </c>
      <c r="F21" s="47">
        <f t="shared" si="0"/>
        <v>0</v>
      </c>
      <c r="G21" s="6">
        <v>0</v>
      </c>
      <c r="H21" s="49">
        <f t="shared" si="1"/>
        <v>0</v>
      </c>
    </row>
    <row r="22" spans="1:8" ht="15">
      <c r="A22" t="s">
        <v>64</v>
      </c>
      <c r="B22" s="1">
        <v>0</v>
      </c>
      <c r="C22" s="1">
        <v>0</v>
      </c>
      <c r="D22" s="1">
        <v>0</v>
      </c>
      <c r="E22" s="1">
        <v>0</v>
      </c>
      <c r="F22" s="47">
        <f t="shared" si="0"/>
        <v>0</v>
      </c>
      <c r="G22" s="6">
        <v>0</v>
      </c>
      <c r="H22" s="48">
        <f t="shared" si="1"/>
        <v>0</v>
      </c>
    </row>
    <row r="23" spans="1:8" ht="15">
      <c r="A23" t="s">
        <v>18</v>
      </c>
      <c r="B23" s="1">
        <v>146500</v>
      </c>
      <c r="C23" s="1">
        <v>0</v>
      </c>
      <c r="D23" s="1">
        <v>82500</v>
      </c>
      <c r="E23" s="1">
        <v>0</v>
      </c>
      <c r="F23" s="47">
        <f t="shared" si="0"/>
        <v>82500</v>
      </c>
      <c r="G23" s="12">
        <v>87500</v>
      </c>
      <c r="H23" s="48">
        <f t="shared" si="1"/>
        <v>87500</v>
      </c>
    </row>
    <row r="24" spans="1:8" ht="15">
      <c r="A24" s="10" t="s">
        <v>65</v>
      </c>
      <c r="B24" s="11">
        <f aca="true" t="shared" si="2" ref="B24:H24">SUM(B10:B23)</f>
        <v>14548331</v>
      </c>
      <c r="C24" s="11">
        <f t="shared" si="2"/>
        <v>862789</v>
      </c>
      <c r="D24" s="11">
        <f t="shared" si="2"/>
        <v>2534464</v>
      </c>
      <c r="E24" s="11">
        <f t="shared" si="2"/>
        <v>681068</v>
      </c>
      <c r="F24" s="11">
        <f t="shared" si="2"/>
        <v>4078321</v>
      </c>
      <c r="G24" s="11">
        <f t="shared" si="2"/>
        <v>3565986</v>
      </c>
      <c r="H24" s="13">
        <f t="shared" si="2"/>
        <v>3497054</v>
      </c>
    </row>
    <row r="25" ht="15">
      <c r="H25" s="6"/>
    </row>
    <row r="26" spans="1:8" ht="15">
      <c r="A26" s="7" t="s">
        <v>32</v>
      </c>
      <c r="H26" s="6"/>
    </row>
    <row r="27" spans="1:8" ht="15">
      <c r="A27" t="s">
        <v>19</v>
      </c>
      <c r="B27" s="1">
        <v>0</v>
      </c>
      <c r="C27" s="1">
        <v>0</v>
      </c>
      <c r="D27" s="1">
        <v>0</v>
      </c>
      <c r="E27" s="1">
        <v>0</v>
      </c>
      <c r="F27" s="1">
        <f>C27+D27+E27</f>
        <v>0</v>
      </c>
      <c r="G27" s="6">
        <v>0</v>
      </c>
      <c r="H27" s="6">
        <f aca="true" t="shared" si="3" ref="H27:H32">E27+G27</f>
        <v>0</v>
      </c>
    </row>
    <row r="28" spans="1:8" ht="15">
      <c r="A28" t="s">
        <v>68</v>
      </c>
      <c r="B28" s="1">
        <v>362451</v>
      </c>
      <c r="C28" s="1">
        <v>0</v>
      </c>
      <c r="D28" s="1">
        <v>341838</v>
      </c>
      <c r="E28" s="1">
        <v>20613</v>
      </c>
      <c r="F28" s="1">
        <f>C28+D28+E28</f>
        <v>362451</v>
      </c>
      <c r="G28" s="6">
        <v>0</v>
      </c>
      <c r="H28" s="6">
        <f t="shared" si="3"/>
        <v>20613</v>
      </c>
    </row>
    <row r="29" spans="1:8" ht="15">
      <c r="A29" t="s">
        <v>13</v>
      </c>
      <c r="B29" s="1">
        <v>783604</v>
      </c>
      <c r="C29" s="1">
        <f>495000+193000</f>
        <v>688000</v>
      </c>
      <c r="D29" s="1">
        <v>95604</v>
      </c>
      <c r="E29" s="1">
        <v>0</v>
      </c>
      <c r="F29" s="1">
        <f>C29+D29</f>
        <v>783604</v>
      </c>
      <c r="G29" s="6">
        <v>0</v>
      </c>
      <c r="H29" s="6">
        <f t="shared" si="3"/>
        <v>0</v>
      </c>
    </row>
    <row r="30" spans="1:8" ht="15">
      <c r="A30" t="s">
        <v>15</v>
      </c>
      <c r="B30" s="1">
        <v>78000</v>
      </c>
      <c r="C30" s="1">
        <v>0</v>
      </c>
      <c r="D30" s="1">
        <v>62400</v>
      </c>
      <c r="E30" s="1">
        <v>0</v>
      </c>
      <c r="F30" s="1">
        <f>C30+D30+E30</f>
        <v>62400</v>
      </c>
      <c r="G30" s="6">
        <v>0</v>
      </c>
      <c r="H30" s="6">
        <f t="shared" si="3"/>
        <v>0</v>
      </c>
    </row>
    <row r="31" spans="1:8" ht="15">
      <c r="A31" t="s">
        <v>16</v>
      </c>
      <c r="B31" s="1">
        <v>500000</v>
      </c>
      <c r="C31" s="1">
        <v>0</v>
      </c>
      <c r="D31" s="1">
        <v>500000</v>
      </c>
      <c r="E31" s="1">
        <v>0</v>
      </c>
      <c r="F31" s="1">
        <f>C31+D31+E31</f>
        <v>500000</v>
      </c>
      <c r="G31" s="6">
        <v>0</v>
      </c>
      <c r="H31" s="6">
        <f t="shared" si="3"/>
        <v>0</v>
      </c>
    </row>
    <row r="32" spans="1:8" ht="15">
      <c r="A32" t="s">
        <v>17</v>
      </c>
      <c r="B32" s="1">
        <v>150000</v>
      </c>
      <c r="C32" s="1">
        <v>0</v>
      </c>
      <c r="D32" s="1">
        <v>140000</v>
      </c>
      <c r="E32" s="1">
        <v>7711</v>
      </c>
      <c r="F32" s="1">
        <f>C32+D32+E32</f>
        <v>147711</v>
      </c>
      <c r="G32" s="6">
        <v>0</v>
      </c>
      <c r="H32" s="6">
        <f t="shared" si="3"/>
        <v>7711</v>
      </c>
    </row>
    <row r="33" spans="1:8" ht="15">
      <c r="A33" s="10" t="s">
        <v>65</v>
      </c>
      <c r="B33" s="11">
        <f>SUM(B27:B32)</f>
        <v>1874055</v>
      </c>
      <c r="C33" s="11">
        <f aca="true" t="shared" si="4" ref="C33:H33">SUM(C27:C32)</f>
        <v>688000</v>
      </c>
      <c r="D33" s="11">
        <f t="shared" si="4"/>
        <v>1139842</v>
      </c>
      <c r="E33" s="11">
        <f t="shared" si="4"/>
        <v>28324</v>
      </c>
      <c r="F33" s="11">
        <f t="shared" si="4"/>
        <v>1856166</v>
      </c>
      <c r="G33" s="11">
        <f t="shared" si="4"/>
        <v>0</v>
      </c>
      <c r="H33" s="11">
        <f t="shared" si="4"/>
        <v>28324</v>
      </c>
    </row>
    <row r="34" spans="1:8" ht="15">
      <c r="A34" s="3" t="s">
        <v>135</v>
      </c>
      <c r="B34" s="1">
        <f aca="true" t="shared" si="5" ref="B34:H34">B24+B33</f>
        <v>16422386</v>
      </c>
      <c r="C34" s="1">
        <f t="shared" si="5"/>
        <v>1550789</v>
      </c>
      <c r="D34" s="1">
        <f t="shared" si="5"/>
        <v>3674306</v>
      </c>
      <c r="E34" s="1">
        <f t="shared" si="5"/>
        <v>709392</v>
      </c>
      <c r="F34" s="1">
        <f t="shared" si="5"/>
        <v>5934487</v>
      </c>
      <c r="G34" s="1">
        <f t="shared" si="5"/>
        <v>3565986</v>
      </c>
      <c r="H34" s="1">
        <f t="shared" si="5"/>
        <v>3525378</v>
      </c>
    </row>
    <row r="37" spans="1:5" ht="15">
      <c r="A37" s="9" t="s">
        <v>38</v>
      </c>
      <c r="B37" s="11">
        <f>B27+B18+B30+B31+B32+B15+B12+B28+B13+B21+B29</f>
        <v>4479091</v>
      </c>
      <c r="C37" s="1"/>
      <c r="D37" s="1"/>
      <c r="E37" s="1"/>
    </row>
    <row r="38" spans="1:5" ht="15">
      <c r="A38" s="9" t="s">
        <v>39</v>
      </c>
      <c r="B38" s="11">
        <f>B10+B11+B16+B19+B20+B23+B17+B22</f>
        <v>11943295</v>
      </c>
      <c r="C38" s="1"/>
      <c r="D38" s="1"/>
      <c r="E38" s="1"/>
    </row>
    <row r="39" spans="1:2" ht="15">
      <c r="A39" s="9" t="s">
        <v>66</v>
      </c>
      <c r="B39" s="11">
        <f>SUM(B37:B38)</f>
        <v>16422386</v>
      </c>
    </row>
  </sheetData>
  <sheetProtection formatCells="0" formatColumns="0" formatRows="0" insertColumns="0" insertRows="0" insertHyperlinks="0" pivotTables="0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60"/>
  <sheetViews>
    <sheetView workbookViewId="0" topLeftCell="C1">
      <selection activeCell="G2" sqref="G2"/>
    </sheetView>
  </sheetViews>
  <sheetFormatPr defaultColWidth="11.00390625" defaultRowHeight="15.75"/>
  <cols>
    <col min="2" max="2" width="36.125" style="0" customWidth="1"/>
    <col min="3" max="4" width="38.375" style="0" customWidth="1"/>
    <col min="5" max="5" width="45.375" style="0" customWidth="1"/>
    <col min="6" max="6" width="28.125" style="0" customWidth="1"/>
    <col min="7" max="7" width="25.875" style="0" bestFit="1" customWidth="1"/>
    <col min="8" max="8" width="22.00390625" style="0" customWidth="1"/>
    <col min="9" max="9" width="32.625" style="0" customWidth="1"/>
    <col min="10" max="10" width="29.375" style="0" customWidth="1"/>
  </cols>
  <sheetData>
    <row r="2" spans="2:7" ht="15">
      <c r="B2" t="s">
        <v>122</v>
      </c>
      <c r="C2" s="15"/>
      <c r="D2" s="19" t="s">
        <v>82</v>
      </c>
      <c r="E2" s="19" t="s">
        <v>82</v>
      </c>
      <c r="G2" s="94" t="e">
        <f>CountCellsByColor(G7:G61,$G2)</f>
        <v>#NAME?</v>
      </c>
    </row>
    <row r="3" spans="1:7" ht="15">
      <c r="A3" s="50" t="s">
        <v>139</v>
      </c>
      <c r="B3" s="91" t="e">
        <f>CountCellsByColor(B7:B63,$A3)</f>
        <v>#NAME?</v>
      </c>
      <c r="C3" s="91" t="e">
        <f>CountCellsByColor(C7:C63,$A3)</f>
        <v>#NAME?</v>
      </c>
      <c r="D3" s="91" t="e">
        <f>CountCellsByColor(D7:D63,$A3)</f>
        <v>#NAME?</v>
      </c>
      <c r="E3" s="91" t="e">
        <f>CountCellsByColor(E7:E63,$A3)</f>
        <v>#NAME?</v>
      </c>
      <c r="G3" s="95" t="e">
        <f>CountCellsByColor(G7:G62,$G3)</f>
        <v>#NAME?</v>
      </c>
    </row>
    <row r="4" spans="1:7" ht="15">
      <c r="A4" s="51" t="s">
        <v>140</v>
      </c>
      <c r="B4" s="92" t="e">
        <f>CountCellsByColor(B7:B64,$A4)</f>
        <v>#NAME?</v>
      </c>
      <c r="C4" s="92" t="e">
        <f>CountCellsByColor(C7:C64,$A4)</f>
        <v>#NAME?</v>
      </c>
      <c r="D4" s="92" t="e">
        <f>CountCellsByColor(D7:D64,$A4)</f>
        <v>#NAME?</v>
      </c>
      <c r="E4" s="92" t="e">
        <f>CountCellsByColor(E7:E64,$A4)</f>
        <v>#NAME?</v>
      </c>
      <c r="G4" s="96" t="e">
        <f>CountCellsByColor(G7:G63,$G4)</f>
        <v>#NAME?</v>
      </c>
    </row>
    <row r="5" spans="2:10" ht="15">
      <c r="B5" s="8">
        <f>COUNTA(B7:B50)</f>
        <v>7</v>
      </c>
      <c r="C5" s="8">
        <f>COUNTA(C7:C60)</f>
        <v>16</v>
      </c>
      <c r="D5" s="16">
        <f>COUNTA(D7:D60)</f>
        <v>14</v>
      </c>
      <c r="E5" s="8">
        <f>COUNTA(E7:E49)</f>
        <v>10</v>
      </c>
      <c r="F5" s="8">
        <f>COUNTA(F7:F44)</f>
        <v>6</v>
      </c>
      <c r="G5" s="8">
        <f>COUNTA(G7:G65)</f>
        <v>54</v>
      </c>
      <c r="H5" s="8">
        <f>COUNTA(H10:H51)</f>
        <v>4</v>
      </c>
      <c r="I5" s="8">
        <f>COUNTA(I7:I23)</f>
        <v>9</v>
      </c>
      <c r="J5" s="8">
        <f>COUNTA(J7:J13)</f>
        <v>5</v>
      </c>
    </row>
    <row r="6" spans="2:10" ht="15">
      <c r="B6" s="7" t="s">
        <v>121</v>
      </c>
      <c r="C6" s="7" t="s">
        <v>84</v>
      </c>
      <c r="D6" s="7" t="s">
        <v>85</v>
      </c>
      <c r="E6" s="7" t="s">
        <v>120</v>
      </c>
      <c r="F6" s="7" t="s">
        <v>75</v>
      </c>
      <c r="G6" s="7" t="s">
        <v>43</v>
      </c>
      <c r="H6" s="7" t="s">
        <v>32</v>
      </c>
      <c r="I6" s="7" t="s">
        <v>2</v>
      </c>
      <c r="J6" s="7" t="s">
        <v>3</v>
      </c>
    </row>
    <row r="7" spans="2:10" ht="15">
      <c r="B7" s="51" t="s">
        <v>21</v>
      </c>
      <c r="C7" s="52" t="s">
        <v>20</v>
      </c>
      <c r="D7" s="51" t="s">
        <v>20</v>
      </c>
      <c r="E7" s="51" t="s">
        <v>20</v>
      </c>
      <c r="F7" t="s">
        <v>35</v>
      </c>
      <c r="G7" s="98" t="s">
        <v>44</v>
      </c>
      <c r="H7" t="s">
        <v>21</v>
      </c>
      <c r="I7" t="s">
        <v>4</v>
      </c>
      <c r="J7" t="s">
        <v>9</v>
      </c>
    </row>
    <row r="8" spans="2:10" ht="15">
      <c r="B8" s="51" t="s">
        <v>23</v>
      </c>
      <c r="C8" s="52" t="s">
        <v>21</v>
      </c>
      <c r="D8" s="52" t="s">
        <v>21</v>
      </c>
      <c r="E8" s="51" t="s">
        <v>23</v>
      </c>
      <c r="F8" t="s">
        <v>76</v>
      </c>
      <c r="G8" s="97" t="s">
        <v>86</v>
      </c>
      <c r="H8" t="s">
        <v>19</v>
      </c>
      <c r="I8" t="s">
        <v>5</v>
      </c>
      <c r="J8" t="s">
        <v>10</v>
      </c>
    </row>
    <row r="9" spans="2:10" ht="15">
      <c r="B9" s="50" t="s">
        <v>13</v>
      </c>
      <c r="C9" s="50" t="s">
        <v>19</v>
      </c>
      <c r="D9" s="54" t="s">
        <v>67</v>
      </c>
      <c r="E9" s="51" t="s">
        <v>26</v>
      </c>
      <c r="F9" t="s">
        <v>42</v>
      </c>
      <c r="G9" s="97" t="s">
        <v>87</v>
      </c>
      <c r="H9" s="14" t="s">
        <v>68</v>
      </c>
      <c r="I9" t="s">
        <v>6</v>
      </c>
      <c r="J9" t="s">
        <v>30</v>
      </c>
    </row>
    <row r="10" spans="2:10" ht="15">
      <c r="B10" s="51" t="s">
        <v>24</v>
      </c>
      <c r="C10" s="50" t="s">
        <v>67</v>
      </c>
      <c r="D10" s="54" t="s">
        <v>77</v>
      </c>
      <c r="E10" s="51" t="s">
        <v>24</v>
      </c>
      <c r="F10" t="s">
        <v>80</v>
      </c>
      <c r="G10" s="97" t="s">
        <v>88</v>
      </c>
      <c r="H10" t="s">
        <v>13</v>
      </c>
      <c r="I10" t="s">
        <v>69</v>
      </c>
      <c r="J10" t="s">
        <v>31</v>
      </c>
    </row>
    <row r="11" spans="2:10" ht="15">
      <c r="B11" s="51" t="s">
        <v>22</v>
      </c>
      <c r="C11" s="50" t="s">
        <v>68</v>
      </c>
      <c r="D11" s="53" t="s">
        <v>123</v>
      </c>
      <c r="E11" s="51" t="s">
        <v>22</v>
      </c>
      <c r="F11" t="s">
        <v>83</v>
      </c>
      <c r="G11" s="97" t="s">
        <v>89</v>
      </c>
      <c r="H11" t="s">
        <v>15</v>
      </c>
      <c r="I11" t="s">
        <v>7</v>
      </c>
      <c r="J11" t="s">
        <v>137</v>
      </c>
    </row>
    <row r="12" spans="2:9" ht="15">
      <c r="B12" s="51" t="s">
        <v>42</v>
      </c>
      <c r="C12" s="50" t="s">
        <v>72</v>
      </c>
      <c r="D12" s="54" t="s">
        <v>72</v>
      </c>
      <c r="E12" s="51" t="s">
        <v>18</v>
      </c>
      <c r="F12" t="s">
        <v>136</v>
      </c>
      <c r="G12" s="97" t="s">
        <v>90</v>
      </c>
      <c r="H12" t="s">
        <v>16</v>
      </c>
      <c r="I12" t="s">
        <v>8</v>
      </c>
    </row>
    <row r="13" spans="2:9" ht="15">
      <c r="B13" s="51" t="s">
        <v>18</v>
      </c>
      <c r="C13" s="52" t="s">
        <v>23</v>
      </c>
      <c r="D13" s="51" t="s">
        <v>23</v>
      </c>
      <c r="E13" s="55" t="s">
        <v>77</v>
      </c>
      <c r="G13" s="99" t="s">
        <v>45</v>
      </c>
      <c r="H13" t="s">
        <v>17</v>
      </c>
      <c r="I13" t="s">
        <v>33</v>
      </c>
    </row>
    <row r="14" spans="3:9" ht="15">
      <c r="C14" s="52" t="s">
        <v>26</v>
      </c>
      <c r="D14" s="51" t="s">
        <v>26</v>
      </c>
      <c r="E14" s="53" t="s">
        <v>123</v>
      </c>
      <c r="G14" s="97" t="s">
        <v>91</v>
      </c>
      <c r="I14" t="s">
        <v>37</v>
      </c>
    </row>
    <row r="15" spans="3:9" ht="15">
      <c r="C15" s="50" t="s">
        <v>25</v>
      </c>
      <c r="D15" s="54" t="s">
        <v>25</v>
      </c>
      <c r="E15" s="55" t="s">
        <v>80</v>
      </c>
      <c r="G15" s="97" t="s">
        <v>92</v>
      </c>
      <c r="I15" t="s">
        <v>138</v>
      </c>
    </row>
    <row r="16" spans="3:7" ht="15">
      <c r="C16" s="52" t="s">
        <v>24</v>
      </c>
      <c r="D16" s="51" t="s">
        <v>24</v>
      </c>
      <c r="E16" s="53" t="s">
        <v>81</v>
      </c>
      <c r="G16" s="99" t="s">
        <v>118</v>
      </c>
    </row>
    <row r="17" spans="3:7" ht="15">
      <c r="C17" s="50" t="s">
        <v>15</v>
      </c>
      <c r="D17" s="51" t="s">
        <v>22</v>
      </c>
      <c r="G17" s="99" t="s">
        <v>46</v>
      </c>
    </row>
    <row r="18" spans="3:7" ht="15">
      <c r="C18" s="50" t="s">
        <v>16</v>
      </c>
      <c r="D18" s="55" t="s">
        <v>80</v>
      </c>
      <c r="G18" s="99" t="s">
        <v>47</v>
      </c>
    </row>
    <row r="19" spans="3:7" ht="15">
      <c r="C19" s="52" t="s">
        <v>22</v>
      </c>
      <c r="D19" s="51" t="s">
        <v>42</v>
      </c>
      <c r="G19" s="97" t="s">
        <v>93</v>
      </c>
    </row>
    <row r="20" spans="3:7" ht="15">
      <c r="C20" s="54" t="s">
        <v>17</v>
      </c>
      <c r="D20" s="51" t="s">
        <v>18</v>
      </c>
      <c r="G20" s="97" t="s">
        <v>94</v>
      </c>
    </row>
    <row r="21" spans="3:7" ht="15">
      <c r="C21" s="52" t="s">
        <v>42</v>
      </c>
      <c r="D21" s="15"/>
      <c r="G21" s="99" t="s">
        <v>119</v>
      </c>
    </row>
    <row r="22" spans="3:7" ht="15">
      <c r="C22" s="52" t="s">
        <v>18</v>
      </c>
      <c r="G22" s="97" t="s">
        <v>95</v>
      </c>
    </row>
    <row r="23" ht="15">
      <c r="G23" s="99" t="s">
        <v>48</v>
      </c>
    </row>
    <row r="24" ht="15">
      <c r="G24" s="97" t="s">
        <v>96</v>
      </c>
    </row>
    <row r="25" ht="15">
      <c r="G25" s="97" t="s">
        <v>97</v>
      </c>
    </row>
    <row r="26" ht="15">
      <c r="G26" s="97" t="s">
        <v>98</v>
      </c>
    </row>
    <row r="27" ht="15">
      <c r="G27" s="97" t="s">
        <v>99</v>
      </c>
    </row>
    <row r="28" ht="15">
      <c r="G28" s="99" t="s">
        <v>49</v>
      </c>
    </row>
    <row r="29" ht="15">
      <c r="G29" s="97" t="s">
        <v>100</v>
      </c>
    </row>
    <row r="30" ht="15">
      <c r="G30" s="99" t="s">
        <v>50</v>
      </c>
    </row>
    <row r="31" ht="15">
      <c r="G31" s="97" t="s">
        <v>101</v>
      </c>
    </row>
    <row r="32" ht="15">
      <c r="G32" s="97" t="s">
        <v>102</v>
      </c>
    </row>
    <row r="33" ht="15">
      <c r="G33" s="99" t="s">
        <v>51</v>
      </c>
    </row>
    <row r="34" ht="15">
      <c r="G34" s="97" t="s">
        <v>103</v>
      </c>
    </row>
    <row r="35" ht="15">
      <c r="G35" s="97" t="s">
        <v>104</v>
      </c>
    </row>
    <row r="36" ht="15">
      <c r="G36" s="97" t="s">
        <v>105</v>
      </c>
    </row>
    <row r="37" ht="15">
      <c r="G37" s="97" t="s">
        <v>106</v>
      </c>
    </row>
    <row r="38" ht="15">
      <c r="G38" s="99" t="s">
        <v>52</v>
      </c>
    </row>
    <row r="39" ht="15">
      <c r="G39" s="99" t="s">
        <v>53</v>
      </c>
    </row>
    <row r="40" ht="15">
      <c r="G40" s="99" t="s">
        <v>54</v>
      </c>
    </row>
    <row r="41" ht="15">
      <c r="G41" s="99" t="s">
        <v>55</v>
      </c>
    </row>
    <row r="42" ht="15">
      <c r="G42" s="97" t="s">
        <v>107</v>
      </c>
    </row>
    <row r="43" ht="15">
      <c r="G43" s="99" t="s">
        <v>56</v>
      </c>
    </row>
    <row r="44" ht="15">
      <c r="G44" s="97" t="s">
        <v>108</v>
      </c>
    </row>
    <row r="45" ht="15">
      <c r="G45" s="98" t="s">
        <v>57</v>
      </c>
    </row>
    <row r="46" ht="15">
      <c r="G46" s="97" t="s">
        <v>109</v>
      </c>
    </row>
    <row r="47" ht="15">
      <c r="G47" s="97" t="s">
        <v>110</v>
      </c>
    </row>
    <row r="48" ht="15">
      <c r="G48" s="97" t="s">
        <v>111</v>
      </c>
    </row>
    <row r="49" ht="15">
      <c r="G49" s="99" t="s">
        <v>58</v>
      </c>
    </row>
    <row r="50" ht="15">
      <c r="G50" s="99" t="s">
        <v>59</v>
      </c>
    </row>
    <row r="51" ht="15">
      <c r="G51" s="99" t="s">
        <v>60</v>
      </c>
    </row>
    <row r="52" ht="15">
      <c r="G52" s="97" t="s">
        <v>112</v>
      </c>
    </row>
    <row r="53" ht="15">
      <c r="G53" s="97" t="s">
        <v>113</v>
      </c>
    </row>
    <row r="54" ht="15">
      <c r="G54" s="97" t="s">
        <v>114</v>
      </c>
    </row>
    <row r="55" ht="15">
      <c r="G55" s="98" t="s">
        <v>61</v>
      </c>
    </row>
    <row r="56" ht="15">
      <c r="G56" s="99" t="s">
        <v>62</v>
      </c>
    </row>
    <row r="57" ht="15">
      <c r="G57" s="97" t="s">
        <v>115</v>
      </c>
    </row>
    <row r="58" ht="15">
      <c r="G58" s="99" t="s">
        <v>63</v>
      </c>
    </row>
    <row r="59" ht="15">
      <c r="G59" s="97" t="s">
        <v>116</v>
      </c>
    </row>
    <row r="60" ht="15">
      <c r="G60" s="97" t="s">
        <v>117</v>
      </c>
    </row>
  </sheetData>
  <sheetProtection formatCells="0" formatColumns="0" formatRows="0" insertColumns="0" insertRows="0" insertHyperlinks="0" pivotTables="0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2014-04-23T15:54:35Z</cp:lastPrinted>
  <dcterms:created xsi:type="dcterms:W3CDTF">2013-06-04T13:01:05Z</dcterms:created>
  <dcterms:modified xsi:type="dcterms:W3CDTF">2015-08-14T22:00:13Z</dcterms:modified>
  <cp:category/>
  <cp:version/>
  <cp:contentType/>
  <cp:contentStatus/>
</cp:coreProperties>
</file>