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715" windowHeight="9045"/>
  </bookViews>
  <sheets>
    <sheet name="PNG " sheetId="1" r:id="rId1"/>
    <sheet name="GF Allocations - From RCPM+GF" sheetId="2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23" i="1"/>
  <c r="E34" i="1"/>
  <c r="P44" i="1" l="1"/>
  <c r="E50" i="1" l="1"/>
  <c r="E41" i="1" s="1"/>
  <c r="E44" i="1"/>
  <c r="P32" i="1"/>
  <c r="P30" i="1"/>
  <c r="P36" i="1" l="1"/>
  <c r="S41" i="1" l="1"/>
  <c r="P16" i="1"/>
  <c r="S16" i="1" s="1"/>
  <c r="R35" i="1"/>
  <c r="R27" i="1"/>
  <c r="R19" i="1"/>
  <c r="P27" i="1" l="1"/>
  <c r="S27" i="1" s="1"/>
  <c r="P54" i="1"/>
  <c r="E47" i="1"/>
  <c r="E54" i="1"/>
  <c r="E36" i="1"/>
  <c r="P47" i="1"/>
  <c r="S36" i="1"/>
  <c r="E16" i="1"/>
  <c r="E19" i="1" s="1"/>
  <c r="E27" i="1"/>
  <c r="R41" i="1" l="1"/>
  <c r="R47" i="1" s="1"/>
  <c r="R44" i="1"/>
  <c r="E38" i="1"/>
  <c r="G44" i="1"/>
  <c r="G41" i="1"/>
  <c r="G47" i="1" s="1"/>
  <c r="P38" i="1"/>
  <c r="S47" i="1" s="1"/>
  <c r="H27" i="1"/>
  <c r="H36" i="1"/>
  <c r="H16" i="1"/>
</calcChain>
</file>

<file path=xl/sharedStrings.xml><?xml version="1.0" encoding="utf-8"?>
<sst xmlns="http://schemas.openxmlformats.org/spreadsheetml/2006/main" count="150" uniqueCount="81">
  <si>
    <t>HIV/Aids</t>
  </si>
  <si>
    <t>TB</t>
  </si>
  <si>
    <t>Malaria</t>
  </si>
  <si>
    <t>Eventual approved split of grant</t>
  </si>
  <si>
    <t>Eventual component parts of malaria grant</t>
  </si>
  <si>
    <t>Total</t>
  </si>
  <si>
    <t>1) Universal Coverage Campaign</t>
  </si>
  <si>
    <t>2) RDTKs</t>
  </si>
  <si>
    <t>3) ACTs</t>
  </si>
  <si>
    <t>4) IRS</t>
  </si>
  <si>
    <t>1) GF contribution</t>
  </si>
  <si>
    <t>2) DFID</t>
  </si>
  <si>
    <t>4) AMF</t>
  </si>
  <si>
    <t>(USD, millions)</t>
  </si>
  <si>
    <t>Total of current GF Grant (2018-2020)</t>
  </si>
  <si>
    <t>Re Global Fund Grant 2018-2020</t>
  </si>
  <si>
    <t>Initial suggested split of grant by GF to CCM</t>
  </si>
  <si>
    <t>HSS</t>
  </si>
  <si>
    <t>Total eventual grant</t>
  </si>
  <si>
    <t>Additional amount included for 2017</t>
  </si>
  <si>
    <t>Re Global Fund Grant 2014-2016 + 2017</t>
  </si>
  <si>
    <t>(A)</t>
  </si>
  <si>
    <t>Should equal (A)</t>
  </si>
  <si>
    <t>(B)</t>
  </si>
  <si>
    <t>Should equal (B)</t>
  </si>
  <si>
    <t>(C)</t>
  </si>
  <si>
    <t>5) Other - Please add organisation name</t>
  </si>
  <si>
    <t>6) Other - Please add organisation name</t>
  </si>
  <si>
    <t>Should equal (C)</t>
  </si>
  <si>
    <t>(X)</t>
  </si>
  <si>
    <t>Should equal (X)</t>
  </si>
  <si>
    <t>(Y)</t>
  </si>
  <si>
    <t>Should equal (Y)</t>
  </si>
  <si>
    <t>3) PMI</t>
  </si>
  <si>
    <t>Funders of routine distribution LLINs</t>
  </si>
  <si>
    <t>(D)</t>
  </si>
  <si>
    <t>Should equal (D)</t>
  </si>
  <si>
    <t>(Z)</t>
  </si>
  <si>
    <t>Should equal (Z)</t>
  </si>
  <si>
    <t>Funders of routine distribution LLINs (2014 to 2017)</t>
  </si>
  <si>
    <t>UCC - Basic cost/budget data</t>
  </si>
  <si>
    <t>Check</t>
  </si>
  <si>
    <t>Notes</t>
  </si>
  <si>
    <t>(W)</t>
  </si>
  <si>
    <t>Should equal (W)</t>
  </si>
  <si>
    <t>Country: PNG</t>
  </si>
  <si>
    <t>Information to be entered by GF and/or RCPM</t>
  </si>
  <si>
    <t>Funders of 2014/2017 universal coverage campaign (only)</t>
  </si>
  <si>
    <t>Total budget cost of 2014 to 2017 universal coverage campaign (only)</t>
  </si>
  <si>
    <t>Total budget cost of 2018-2020 universal coverage campaign (only)</t>
  </si>
  <si>
    <t>Funders of 2018-2020 universal coverage campaign (only)</t>
  </si>
  <si>
    <t>Other - Please specify</t>
  </si>
  <si>
    <t>5) Other - Sub Recipients IMR and NDoH</t>
  </si>
  <si>
    <t>6) Other - Drug Delivery and SR Management</t>
  </si>
  <si>
    <t>4) Other - RAM</t>
  </si>
  <si>
    <t>Total of previous GF Grant (2014-2017)</t>
  </si>
  <si>
    <t>Eventual component parts of malaria grant (2015-2017)</t>
  </si>
  <si>
    <t>Initial suggested split of grant by GF to CCM (2014-2017)</t>
  </si>
  <si>
    <t>RSSH</t>
  </si>
  <si>
    <t>Malaria disbursements prior to grant start date</t>
  </si>
  <si>
    <t>cash balance malaria grants (in-country)</t>
  </si>
  <si>
    <t>5) iCCM grant via PSI</t>
  </si>
  <si>
    <t>1) Universal Coverage Campaign via RAM</t>
  </si>
  <si>
    <t>6) Other grant costs RAM</t>
  </si>
  <si>
    <t>GLOBAL FUND ALLOCATION 2014 - 2017</t>
  </si>
  <si>
    <t>Average US$20.8 million per year</t>
  </si>
  <si>
    <t>GLOBAL FUND ALLOCATION 2018 - 2020</t>
  </si>
  <si>
    <t>Average US$14.4 million per year</t>
  </si>
  <si>
    <t>Global Fund</t>
  </si>
  <si>
    <t>Source</t>
  </si>
  <si>
    <t>1) below</t>
  </si>
  <si>
    <t>2) 1,159,400 LLINs supplied @ US$1.69 in 2017 only</t>
  </si>
  <si>
    <t>2) below</t>
  </si>
  <si>
    <t>3) Assumes Price of US$5 for 450,000 LLINs @ delivery charge of US$5</t>
  </si>
  <si>
    <t>3) below</t>
  </si>
  <si>
    <t>4) below</t>
  </si>
  <si>
    <t>5) below</t>
  </si>
  <si>
    <t>5) Not Confirmed Yet - however, commitments received from GF to cover this component of 150,000 nets a year</t>
  </si>
  <si>
    <t>RCPM</t>
  </si>
  <si>
    <t>4) 3,228,187 LLINs at US$1.70 [This was the RCPM estimate]. Corrected by AMF to US$1.75</t>
  </si>
  <si>
    <t xml:space="preserve">1) Originally grant was US$35m but reduced by US$3m as PNG government returned $3m to cover $3m of funding unaccounted for in 2013 grant. OIG involved in this issue with previous PR, NDoH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</si>
</sst>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3">
    <xf numFmtId="0" fontId="0" fillId="0" borderId="0"/>
    <xf numFmtId="0" fontId="21" fillId="0" borderId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4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2" fillId="5" borderId="0" applyNumberFormat="0" applyBorder="0" applyAlignment="0" applyProtection="0"/>
    <xf numFmtId="0" fontId="15" fillId="8" borderId="13" applyNumberFormat="0" applyAlignment="0" applyProtection="0"/>
    <xf numFmtId="0" fontId="17" fillId="9" borderId="16" applyNumberFormat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3" fillId="7" borderId="13" applyNumberFormat="0" applyAlignment="0" applyProtection="0"/>
    <xf numFmtId="0" fontId="16" fillId="0" borderId="15" applyNumberFormat="0" applyFill="0" applyAlignment="0" applyProtection="0"/>
    <xf numFmtId="0" fontId="26" fillId="6" borderId="0" applyNumberFormat="0" applyBorder="0" applyAlignment="0" applyProtection="0"/>
    <xf numFmtId="0" fontId="23" fillId="0" borderId="0"/>
    <xf numFmtId="0" fontId="23" fillId="0" borderId="0"/>
    <xf numFmtId="0" fontId="7" fillId="10" borderId="17" applyNumberFormat="0" applyFont="0" applyAlignment="0" applyProtection="0"/>
    <xf numFmtId="0" fontId="7" fillId="10" borderId="17" applyNumberFormat="0" applyFont="0" applyAlignment="0" applyProtection="0"/>
    <xf numFmtId="0" fontId="7" fillId="10" borderId="17" applyNumberFormat="0" applyFont="0" applyAlignment="0" applyProtection="0"/>
    <xf numFmtId="0" fontId="7" fillId="10" borderId="17" applyNumberFormat="0" applyFont="0" applyAlignment="0" applyProtection="0"/>
    <xf numFmtId="0" fontId="14" fillId="8" borderId="14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18" applyNumberFormat="0" applyFill="0" applyAlignment="0" applyProtection="0"/>
    <xf numFmtId="0" fontId="3" fillId="0" borderId="0" applyNumberForma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9" fontId="7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6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5" xfId="0" applyBorder="1"/>
    <xf numFmtId="0" fontId="0" fillId="0" borderId="0" xfId="0" applyFon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2" fillId="0" borderId="8" xfId="0" applyFont="1" applyBorder="1" applyAlignment="1">
      <alignment horizontal="center"/>
    </xf>
    <xf numFmtId="0" fontId="0" fillId="0" borderId="9" xfId="0" applyBorder="1"/>
    <xf numFmtId="0" fontId="2" fillId="0" borderId="0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3" fillId="0" borderId="0" xfId="0" applyFont="1" applyFill="1" applyBorder="1"/>
    <xf numFmtId="0" fontId="4" fillId="0" borderId="0" xfId="0" applyFont="1" applyBorder="1"/>
    <xf numFmtId="0" fontId="0" fillId="0" borderId="0" xfId="0" applyBorder="1" applyAlignment="1">
      <alignment wrapText="1"/>
    </xf>
    <xf numFmtId="0" fontId="2" fillId="0" borderId="5" xfId="0" applyFont="1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/>
    <xf numFmtId="3" fontId="20" fillId="2" borderId="0" xfId="0" applyNumberFormat="1" applyFont="1" applyFill="1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/>
    <xf numFmtId="0" fontId="1" fillId="0" borderId="0" xfId="0" applyFont="1"/>
    <xf numFmtId="0" fontId="27" fillId="0" borderId="0" xfId="0" applyFont="1"/>
    <xf numFmtId="0" fontId="0" fillId="0" borderId="5" xfId="0" applyBorder="1" applyAlignment="1">
      <alignment horizontal="left" wrapText="1"/>
    </xf>
    <xf numFmtId="0" fontId="28" fillId="0" borderId="0" xfId="0" applyFont="1"/>
    <xf numFmtId="9" fontId="4" fillId="0" borderId="0" xfId="102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3" fontId="5" fillId="0" borderId="0" xfId="0" applyNumberFormat="1" applyFont="1" applyBorder="1"/>
    <xf numFmtId="3" fontId="20" fillId="0" borderId="1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03">
    <cellStyle name="20% - Accent1 2" xfId="9"/>
    <cellStyle name="20% - Accent1 2 2" xfId="10"/>
    <cellStyle name="20% - Accent1 2 2 2" xfId="11"/>
    <cellStyle name="20% - Accent1 2 3" xfId="12"/>
    <cellStyle name="20% - Accent2 2" xfId="13"/>
    <cellStyle name="20% - Accent2 2 2" xfId="14"/>
    <cellStyle name="20% - Accent2 2 2 2" xfId="15"/>
    <cellStyle name="20% - Accent2 2 3" xfId="16"/>
    <cellStyle name="20% - Accent3 2" xfId="17"/>
    <cellStyle name="20% - Accent3 2 2" xfId="18"/>
    <cellStyle name="20% - Accent3 2 2 2" xfId="19"/>
    <cellStyle name="20% - Accent3 2 3" xfId="20"/>
    <cellStyle name="20% - Accent4 2" xfId="21"/>
    <cellStyle name="20% - Accent4 2 2" xfId="22"/>
    <cellStyle name="20% - Accent4 2 2 2" xfId="23"/>
    <cellStyle name="20% - Accent4 2 3" xfId="24"/>
    <cellStyle name="20% - Accent5 2" xfId="25"/>
    <cellStyle name="20% - Accent5 2 2" xfId="26"/>
    <cellStyle name="20% - Accent5 2 2 2" xfId="27"/>
    <cellStyle name="20% - Accent5 2 3" xfId="28"/>
    <cellStyle name="20% - Accent6 2" xfId="29"/>
    <cellStyle name="20% - Accent6 2 2" xfId="30"/>
    <cellStyle name="20% - Accent6 2 2 2" xfId="31"/>
    <cellStyle name="20% - Accent6 2 3" xfId="32"/>
    <cellStyle name="40% - Accent1 2" xfId="33"/>
    <cellStyle name="40% - Accent1 2 2" xfId="34"/>
    <cellStyle name="40% - Accent1 2 2 2" xfId="35"/>
    <cellStyle name="40% - Accent1 2 3" xfId="36"/>
    <cellStyle name="40% - Accent2 2" xfId="37"/>
    <cellStyle name="40% - Accent2 2 2" xfId="38"/>
    <cellStyle name="40% - Accent2 2 2 2" xfId="39"/>
    <cellStyle name="40% - Accent2 2 3" xfId="40"/>
    <cellStyle name="40% - Accent3 2" xfId="41"/>
    <cellStyle name="40% - Accent3 2 2" xfId="42"/>
    <cellStyle name="40% - Accent3 2 2 2" xfId="43"/>
    <cellStyle name="40% - Accent3 2 3" xfId="44"/>
    <cellStyle name="40% - Accent4 2" xfId="45"/>
    <cellStyle name="40% - Accent4 2 2" xfId="46"/>
    <cellStyle name="40% - Accent4 2 2 2" xfId="47"/>
    <cellStyle name="40% - Accent4 2 3" xfId="48"/>
    <cellStyle name="40% - Accent5 2" xfId="49"/>
    <cellStyle name="40% - Accent5 2 2" xfId="50"/>
    <cellStyle name="40% - Accent5 2 2 2" xfId="51"/>
    <cellStyle name="40% - Accent5 2 3" xfId="52"/>
    <cellStyle name="40% - Accent6 2" xfId="53"/>
    <cellStyle name="40% - Accent6 2 2" xfId="54"/>
    <cellStyle name="40% - Accent6 2 2 2" xfId="55"/>
    <cellStyle name="40% - Accent6 2 3" xfId="56"/>
    <cellStyle name="60% - Accent1 2" xfId="57"/>
    <cellStyle name="60% - Accent2 2" xfId="58"/>
    <cellStyle name="60% - Accent3 2" xfId="59"/>
    <cellStyle name="60% - Accent4 2" xfId="60"/>
    <cellStyle name="60% - Accent5 2" xfId="61"/>
    <cellStyle name="60% - Accent6 2" xfId="62"/>
    <cellStyle name="Accent1 2" xfId="63"/>
    <cellStyle name="Accent2 2" xfId="64"/>
    <cellStyle name="Accent3 2" xfId="65"/>
    <cellStyle name="Accent4 2" xfId="66"/>
    <cellStyle name="Accent5 2" xfId="67"/>
    <cellStyle name="Accent6 2" xfId="68"/>
    <cellStyle name="Bad 2" xfId="69"/>
    <cellStyle name="Calculation 2" xfId="70"/>
    <cellStyle name="Check Cell 2" xfId="71"/>
    <cellStyle name="Comma 2" xfId="72"/>
    <cellStyle name="Comma 2 2" xfId="73"/>
    <cellStyle name="Comma 3" xfId="2"/>
    <cellStyle name="Currency 2" xfId="74"/>
    <cellStyle name="Currency 3" xfId="3"/>
    <cellStyle name="Explanatory Text 2" xfId="75"/>
    <cellStyle name="Good 2" xfId="76"/>
    <cellStyle name="Heading 1 2" xfId="77"/>
    <cellStyle name="Heading 2 2" xfId="78"/>
    <cellStyle name="Heading 3 2" xfId="79"/>
    <cellStyle name="Heading 4 2" xfId="80"/>
    <cellStyle name="Input 2" xfId="81"/>
    <cellStyle name="Įprastas 2" xfId="4"/>
    <cellStyle name="Linked Cell 2" xfId="82"/>
    <cellStyle name="Neutral 2" xfId="83"/>
    <cellStyle name="Normal" xfId="0" builtinId="0"/>
    <cellStyle name="Normal 10" xfId="5"/>
    <cellStyle name="Normal 17" xfId="100"/>
    <cellStyle name="Normal 2" xfId="84"/>
    <cellStyle name="Normal 2 2" xfId="85"/>
    <cellStyle name="Normal 3" xfId="96"/>
    <cellStyle name="Normal 4" xfId="6"/>
    <cellStyle name="Normal 4 2" xfId="98"/>
    <cellStyle name="Normal 4 2 2" xfId="99"/>
    <cellStyle name="Normal 4 3" xfId="97"/>
    <cellStyle name="Normal 4 4" xfId="101"/>
    <cellStyle name="Normal 5" xfId="8"/>
    <cellStyle name="Normal 6" xfId="7"/>
    <cellStyle name="Normal 7" xfId="1"/>
    <cellStyle name="Note 2" xfId="86"/>
    <cellStyle name="Note 2 2" xfId="87"/>
    <cellStyle name="Note 2 2 2" xfId="88"/>
    <cellStyle name="Note 2 3" xfId="89"/>
    <cellStyle name="Output 2" xfId="90"/>
    <cellStyle name="Percent" xfId="102" builtinId="5"/>
    <cellStyle name="Percent 2" xfId="92"/>
    <cellStyle name="Percent 3" xfId="91"/>
    <cellStyle name="Title 2" xfId="93"/>
    <cellStyle name="Total 2" xfId="94"/>
    <cellStyle name="Warning Text 2" xfId="9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2</xdr:row>
      <xdr:rowOff>123825</xdr:rowOff>
    </xdr:from>
    <xdr:to>
      <xdr:col>15</xdr:col>
      <xdr:colOff>57150</xdr:colOff>
      <xdr:row>20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CF4DBE-A44E-4EE3-98A0-84197B29D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04825"/>
          <a:ext cx="8772525" cy="3305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22</xdr:row>
      <xdr:rowOff>114300</xdr:rowOff>
    </xdr:from>
    <xdr:to>
      <xdr:col>15</xdr:col>
      <xdr:colOff>228600</xdr:colOff>
      <xdr:row>37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2BFE76-EDE2-4F77-8142-081E292AE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314825"/>
          <a:ext cx="9086850" cy="2809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61"/>
  <sheetViews>
    <sheetView tabSelected="1" zoomScale="75" zoomScaleNormal="75" workbookViewId="0"/>
  </sheetViews>
  <sheetFormatPr defaultRowHeight="15" x14ac:dyDescent="0.25"/>
  <cols>
    <col min="1" max="2" width="2.7109375" customWidth="1"/>
    <col min="3" max="3" width="62.5703125" customWidth="1"/>
    <col min="4" max="4" width="0.85546875" customWidth="1"/>
    <col min="5" max="5" width="16.7109375" customWidth="1"/>
    <col min="6" max="6" width="0.85546875" customWidth="1"/>
    <col min="7" max="7" width="6.7109375" customWidth="1"/>
    <col min="8" max="8" width="10.7109375" style="13" customWidth="1"/>
    <col min="9" max="9" width="15.85546875" customWidth="1"/>
    <col min="10" max="10" width="15.85546875" style="42" customWidth="1"/>
    <col min="11" max="11" width="40.7109375" style="40" customWidth="1"/>
    <col min="12" max="13" width="2.7109375" customWidth="1"/>
    <col min="14" max="14" width="60.7109375" customWidth="1"/>
    <col min="15" max="15" width="0.85546875" customWidth="1"/>
    <col min="16" max="16" width="16.7109375" customWidth="1"/>
    <col min="17" max="17" width="0.85546875" customWidth="1"/>
    <col min="18" max="18" width="6.7109375" style="32" customWidth="1"/>
    <col min="19" max="19" width="10" customWidth="1"/>
    <col min="20" max="20" width="15.85546875" customWidth="1"/>
    <col min="21" max="21" width="15.85546875" style="42" customWidth="1"/>
    <col min="22" max="22" width="16.28515625" customWidth="1"/>
  </cols>
  <sheetData>
    <row r="2" spans="2:22" x14ac:dyDescent="0.25">
      <c r="C2" s="1" t="s">
        <v>40</v>
      </c>
      <c r="E2" s="2"/>
      <c r="H2" s="13" t="s">
        <v>46</v>
      </c>
    </row>
    <row r="3" spans="2:22" x14ac:dyDescent="0.25">
      <c r="C3" s="1" t="s">
        <v>45</v>
      </c>
      <c r="H3"/>
    </row>
    <row r="4" spans="2:22" x14ac:dyDescent="0.25">
      <c r="C4" s="1"/>
      <c r="H4"/>
    </row>
    <row r="5" spans="2:22" x14ac:dyDescent="0.25">
      <c r="B5" s="53" t="s">
        <v>20</v>
      </c>
      <c r="C5" s="54"/>
      <c r="D5" s="54"/>
      <c r="E5" s="54"/>
      <c r="F5" s="54"/>
      <c r="G5" s="54"/>
      <c r="H5" s="54"/>
      <c r="I5" s="54"/>
      <c r="J5" s="54"/>
      <c r="K5" s="55"/>
      <c r="M5" s="53" t="s">
        <v>15</v>
      </c>
      <c r="N5" s="54"/>
      <c r="O5" s="54"/>
      <c r="P5" s="54"/>
      <c r="Q5" s="54"/>
      <c r="R5" s="54"/>
      <c r="S5" s="54"/>
      <c r="T5" s="54"/>
      <c r="U5" s="54"/>
      <c r="V5" s="55"/>
    </row>
    <row r="6" spans="2:22" x14ac:dyDescent="0.25">
      <c r="B6" s="3"/>
      <c r="C6" s="22"/>
      <c r="D6" s="4"/>
      <c r="E6" s="4"/>
      <c r="F6" s="4"/>
      <c r="G6" s="4"/>
      <c r="H6" s="28"/>
      <c r="I6" s="4"/>
      <c r="J6" s="4"/>
      <c r="K6" s="39"/>
      <c r="M6" s="3"/>
      <c r="N6" s="4"/>
      <c r="O6" s="4"/>
      <c r="P6" s="4"/>
      <c r="Q6" s="4"/>
      <c r="R6" s="29"/>
      <c r="S6" s="4"/>
      <c r="T6" s="4"/>
      <c r="U6" s="4"/>
      <c r="V6" s="6"/>
    </row>
    <row r="7" spans="2:22" x14ac:dyDescent="0.25">
      <c r="B7" s="3"/>
      <c r="C7" s="4"/>
      <c r="D7" s="4"/>
      <c r="E7" s="5" t="s">
        <v>13</v>
      </c>
      <c r="F7" s="5"/>
      <c r="G7" s="5"/>
      <c r="H7" s="52" t="s">
        <v>41</v>
      </c>
      <c r="I7" s="52"/>
      <c r="J7" s="5" t="s">
        <v>69</v>
      </c>
      <c r="K7" s="38" t="s">
        <v>42</v>
      </c>
      <c r="M7" s="3"/>
      <c r="N7" s="4"/>
      <c r="O7" s="4"/>
      <c r="P7" s="5" t="s">
        <v>13</v>
      </c>
      <c r="Q7" s="5"/>
      <c r="R7" s="29"/>
      <c r="S7" s="52" t="s">
        <v>41</v>
      </c>
      <c r="T7" s="52"/>
      <c r="U7" s="5" t="s">
        <v>69</v>
      </c>
      <c r="V7" s="27" t="s">
        <v>42</v>
      </c>
    </row>
    <row r="8" spans="2:22" x14ac:dyDescent="0.25">
      <c r="B8" s="3"/>
      <c r="C8" s="4"/>
      <c r="D8" s="4"/>
      <c r="E8" s="4"/>
      <c r="F8" s="5"/>
      <c r="G8" s="5"/>
      <c r="H8" s="14"/>
      <c r="I8" s="4"/>
      <c r="J8" s="4"/>
      <c r="K8" s="39"/>
      <c r="M8" s="3"/>
      <c r="N8" s="4"/>
      <c r="O8" s="4"/>
      <c r="P8" s="4"/>
      <c r="Q8" s="5"/>
      <c r="R8" s="5"/>
      <c r="S8" s="5"/>
      <c r="T8" s="4"/>
      <c r="U8" s="4"/>
      <c r="V8" s="6"/>
    </row>
    <row r="9" spans="2:22" x14ac:dyDescent="0.25">
      <c r="B9" s="21">
        <v>1</v>
      </c>
      <c r="C9" s="22" t="s">
        <v>55</v>
      </c>
      <c r="D9" s="4"/>
      <c r="E9" s="18">
        <v>83264062</v>
      </c>
      <c r="F9" s="5"/>
      <c r="G9" s="4" t="s">
        <v>21</v>
      </c>
      <c r="H9" s="14"/>
      <c r="I9" s="4"/>
      <c r="J9" s="29" t="s">
        <v>68</v>
      </c>
      <c r="K9" s="39"/>
      <c r="M9" s="21">
        <v>1</v>
      </c>
      <c r="N9" s="22" t="s">
        <v>14</v>
      </c>
      <c r="O9" s="4"/>
      <c r="P9" s="18">
        <v>43139711</v>
      </c>
      <c r="Q9" s="5"/>
      <c r="R9" s="29" t="s">
        <v>29</v>
      </c>
      <c r="S9" s="4"/>
      <c r="T9" s="4"/>
      <c r="U9" s="29" t="s">
        <v>68</v>
      </c>
      <c r="V9" s="6"/>
    </row>
    <row r="10" spans="2:22" x14ac:dyDescent="0.25">
      <c r="B10" s="3"/>
      <c r="C10" s="4"/>
      <c r="D10" s="4"/>
      <c r="E10" s="17"/>
      <c r="F10" s="5"/>
      <c r="G10" s="5"/>
      <c r="H10" s="14"/>
      <c r="I10" s="4"/>
      <c r="J10" s="4"/>
      <c r="K10" s="39"/>
      <c r="M10" s="21"/>
      <c r="N10" s="4"/>
      <c r="O10" s="4"/>
      <c r="P10" s="17"/>
      <c r="Q10" s="5"/>
      <c r="R10" s="5"/>
      <c r="S10" s="5"/>
      <c r="T10" s="4"/>
      <c r="U10" s="4"/>
      <c r="V10" s="6"/>
    </row>
    <row r="11" spans="2:22" x14ac:dyDescent="0.25">
      <c r="B11" s="21">
        <v>2</v>
      </c>
      <c r="C11" s="22" t="s">
        <v>57</v>
      </c>
      <c r="D11" s="4"/>
      <c r="E11" s="17"/>
      <c r="F11" s="5"/>
      <c r="G11" s="5"/>
      <c r="H11" s="14"/>
      <c r="I11" s="4"/>
      <c r="J11" s="4"/>
      <c r="K11" s="39"/>
      <c r="M11" s="21">
        <v>2</v>
      </c>
      <c r="N11" s="22" t="s">
        <v>16</v>
      </c>
      <c r="O11" s="4"/>
      <c r="P11" s="17"/>
      <c r="Q11" s="5"/>
      <c r="R11" s="5"/>
      <c r="S11" s="5"/>
      <c r="T11" s="4"/>
      <c r="U11" s="4"/>
      <c r="V11" s="6"/>
    </row>
    <row r="12" spans="2:22" x14ac:dyDescent="0.25">
      <c r="B12" s="3"/>
      <c r="C12" s="7" t="s">
        <v>0</v>
      </c>
      <c r="D12" s="4"/>
      <c r="E12" s="18">
        <v>25204838</v>
      </c>
      <c r="F12" s="5"/>
      <c r="G12" s="5"/>
      <c r="H12" s="14"/>
      <c r="I12" s="4"/>
      <c r="J12" s="29" t="s">
        <v>68</v>
      </c>
      <c r="K12" s="39"/>
      <c r="M12" s="21"/>
      <c r="N12" s="7" t="s">
        <v>0</v>
      </c>
      <c r="O12" s="4"/>
      <c r="P12" s="18">
        <v>8211639</v>
      </c>
      <c r="Q12" s="5"/>
      <c r="R12" s="5"/>
      <c r="S12" s="5"/>
      <c r="T12" s="4"/>
      <c r="U12" s="29" t="s">
        <v>68</v>
      </c>
      <c r="V12" s="6"/>
    </row>
    <row r="13" spans="2:22" x14ac:dyDescent="0.25">
      <c r="B13" s="3"/>
      <c r="C13" s="7" t="s">
        <v>2</v>
      </c>
      <c r="D13" s="4"/>
      <c r="E13" s="18">
        <f>44311513-2943435</f>
        <v>41368078</v>
      </c>
      <c r="F13" s="5"/>
      <c r="G13" s="5"/>
      <c r="H13" s="14"/>
      <c r="I13" s="4"/>
      <c r="J13" s="29" t="s">
        <v>68</v>
      </c>
      <c r="K13" s="39"/>
      <c r="M13" s="21"/>
      <c r="N13" s="7" t="s">
        <v>2</v>
      </c>
      <c r="O13" s="4"/>
      <c r="P13" s="18">
        <v>23563097</v>
      </c>
      <c r="Q13" s="5"/>
      <c r="R13" s="5"/>
      <c r="S13" s="5"/>
      <c r="T13" s="4"/>
      <c r="U13" s="29" t="s">
        <v>68</v>
      </c>
      <c r="V13" s="6"/>
    </row>
    <row r="14" spans="2:22" x14ac:dyDescent="0.25">
      <c r="B14" s="3"/>
      <c r="C14" s="7" t="s">
        <v>1</v>
      </c>
      <c r="D14" s="4"/>
      <c r="E14" s="18">
        <v>13747711</v>
      </c>
      <c r="F14" s="5"/>
      <c r="G14" s="5"/>
      <c r="H14" s="14"/>
      <c r="I14" s="4"/>
      <c r="J14" s="29" t="s">
        <v>68</v>
      </c>
      <c r="K14" s="39"/>
      <c r="M14" s="21"/>
      <c r="N14" s="7" t="s">
        <v>1</v>
      </c>
      <c r="O14" s="4"/>
      <c r="P14" s="18">
        <v>11364975</v>
      </c>
      <c r="Q14" s="5"/>
      <c r="R14" s="5"/>
      <c r="S14" s="5"/>
      <c r="T14" s="4"/>
      <c r="U14" s="29" t="s">
        <v>68</v>
      </c>
      <c r="V14" s="6"/>
    </row>
    <row r="15" spans="2:22" x14ac:dyDescent="0.25">
      <c r="B15" s="3"/>
      <c r="C15" s="7" t="s">
        <v>17</v>
      </c>
      <c r="D15" s="4"/>
      <c r="E15" s="18"/>
      <c r="F15" s="5"/>
      <c r="G15" s="5"/>
      <c r="H15" s="14"/>
      <c r="I15" s="4"/>
      <c r="J15" s="4"/>
      <c r="K15" s="39"/>
      <c r="M15" s="21"/>
      <c r="N15" s="7" t="s">
        <v>17</v>
      </c>
      <c r="O15" s="4"/>
      <c r="P15" s="18"/>
      <c r="Q15" s="5"/>
      <c r="R15" s="5"/>
      <c r="S15" s="5"/>
      <c r="T15" s="4"/>
      <c r="U15" s="4"/>
      <c r="V15" s="6"/>
    </row>
    <row r="16" spans="2:22" ht="15.75" thickBot="1" x14ac:dyDescent="0.3">
      <c r="B16" s="3"/>
      <c r="C16" s="7" t="s">
        <v>5</v>
      </c>
      <c r="D16" s="4"/>
      <c r="E16" s="20">
        <f>SUM(E12:E15)</f>
        <v>80320627</v>
      </c>
      <c r="F16" s="5"/>
      <c r="G16" s="5"/>
      <c r="H16" s="14" t="str">
        <f>IF(E9=0,"",IF(E16=E9,"Yes","Not equal"))</f>
        <v>Not equal</v>
      </c>
      <c r="I16" s="4" t="s">
        <v>22</v>
      </c>
      <c r="J16" s="4"/>
      <c r="K16" s="39"/>
      <c r="M16" s="21"/>
      <c r="N16" s="7" t="s">
        <v>5</v>
      </c>
      <c r="O16" s="4"/>
      <c r="P16" s="20">
        <f>IF(SUM(P12:P15)=0,"",SUM(P12:P15))</f>
        <v>43139711</v>
      </c>
      <c r="Q16" s="5"/>
      <c r="R16" s="29"/>
      <c r="S16" s="14" t="str">
        <f>IF(P16="","",IF(P16=P9,"Yes","Not equal"))</f>
        <v>Yes</v>
      </c>
      <c r="T16" s="4" t="s">
        <v>30</v>
      </c>
      <c r="U16" s="4"/>
      <c r="V16" s="6"/>
    </row>
    <row r="17" spans="2:22" x14ac:dyDescent="0.25">
      <c r="B17" s="3"/>
      <c r="C17" s="7"/>
      <c r="D17" s="4"/>
      <c r="E17" s="19"/>
      <c r="F17" s="12"/>
      <c r="G17" s="12"/>
      <c r="H17" s="15"/>
      <c r="I17" s="24"/>
      <c r="J17" s="24"/>
      <c r="K17" s="39"/>
      <c r="M17" s="21"/>
      <c r="N17" s="7"/>
      <c r="O17" s="4"/>
      <c r="P17" s="19"/>
      <c r="Q17" s="12"/>
      <c r="R17" s="12"/>
      <c r="S17" s="12"/>
      <c r="T17" s="24"/>
      <c r="U17" s="24"/>
      <c r="V17" s="6"/>
    </row>
    <row r="18" spans="2:22" x14ac:dyDescent="0.25">
      <c r="B18" s="3"/>
      <c r="C18" s="7" t="s">
        <v>19</v>
      </c>
      <c r="D18" s="4"/>
      <c r="E18" s="18">
        <v>0</v>
      </c>
      <c r="F18" s="12"/>
      <c r="G18" s="12"/>
      <c r="H18" s="15"/>
      <c r="I18" s="24"/>
      <c r="J18" s="24"/>
      <c r="K18" s="39"/>
      <c r="M18" s="21"/>
      <c r="N18" s="7"/>
      <c r="O18" s="7"/>
      <c r="P18" s="7"/>
      <c r="Q18" s="7"/>
      <c r="R18" s="12"/>
      <c r="S18" s="12"/>
      <c r="T18" s="24"/>
      <c r="U18" s="24"/>
      <c r="V18" s="6"/>
    </row>
    <row r="19" spans="2:22" ht="15.75" thickBot="1" x14ac:dyDescent="0.3">
      <c r="B19" s="3"/>
      <c r="C19" s="7" t="s">
        <v>18</v>
      </c>
      <c r="D19" s="4"/>
      <c r="E19" s="20">
        <f>E16+E18</f>
        <v>80320627</v>
      </c>
      <c r="F19" s="12"/>
      <c r="G19" s="15" t="s">
        <v>23</v>
      </c>
      <c r="H19" s="15"/>
      <c r="I19" s="24"/>
      <c r="J19" s="24"/>
      <c r="K19" s="39"/>
      <c r="M19" s="21"/>
      <c r="N19" s="7"/>
      <c r="O19" s="7"/>
      <c r="P19" s="7"/>
      <c r="Q19" s="7"/>
      <c r="R19" s="14" t="str">
        <f>IF(O9=0,"",IF(O19=O9,"Yes","Not equal"))</f>
        <v/>
      </c>
      <c r="S19" s="4"/>
      <c r="T19" s="4"/>
      <c r="U19" s="4"/>
      <c r="V19" s="6"/>
    </row>
    <row r="20" spans="2:22" x14ac:dyDescent="0.25">
      <c r="B20" s="3"/>
      <c r="C20" s="4"/>
      <c r="D20" s="4"/>
      <c r="E20" s="17"/>
      <c r="F20" s="5"/>
      <c r="G20" s="5"/>
      <c r="H20" s="14"/>
      <c r="I20" s="4"/>
      <c r="J20" s="4"/>
      <c r="K20" s="39"/>
      <c r="M20" s="21"/>
      <c r="N20" s="4"/>
      <c r="O20" s="4"/>
      <c r="P20" s="17"/>
      <c r="Q20" s="5"/>
      <c r="R20" s="5"/>
      <c r="S20" s="5"/>
      <c r="T20" s="4"/>
      <c r="U20" s="4"/>
      <c r="V20" s="6"/>
    </row>
    <row r="21" spans="2:22" x14ac:dyDescent="0.25">
      <c r="B21" s="21">
        <v>3</v>
      </c>
      <c r="C21" s="22" t="s">
        <v>3</v>
      </c>
      <c r="D21" s="4"/>
      <c r="E21" s="17"/>
      <c r="F21" s="5"/>
      <c r="G21" s="5"/>
      <c r="H21" s="14"/>
      <c r="I21" s="4"/>
      <c r="J21" s="4"/>
      <c r="K21" s="39"/>
      <c r="M21" s="21">
        <v>3</v>
      </c>
      <c r="N21" s="22" t="s">
        <v>3</v>
      </c>
      <c r="O21" s="4"/>
      <c r="P21" s="17"/>
      <c r="Q21" s="5"/>
      <c r="R21" s="5"/>
      <c r="S21" s="5"/>
      <c r="T21" s="4"/>
      <c r="U21" s="4"/>
      <c r="V21" s="6"/>
    </row>
    <row r="22" spans="2:22" ht="14.45" customHeight="1" x14ac:dyDescent="0.25">
      <c r="B22" s="3"/>
      <c r="C22" s="7" t="s">
        <v>0</v>
      </c>
      <c r="D22" s="4"/>
      <c r="E22" s="18">
        <v>25204838</v>
      </c>
      <c r="F22" s="5"/>
      <c r="G22" s="5"/>
      <c r="H22" s="14"/>
      <c r="I22" s="4"/>
      <c r="J22" s="29" t="s">
        <v>68</v>
      </c>
      <c r="K22" s="39"/>
      <c r="M22" s="21"/>
      <c r="N22" s="7" t="s">
        <v>0</v>
      </c>
      <c r="O22" s="4"/>
      <c r="P22" s="18">
        <v>8211639</v>
      </c>
      <c r="Q22" s="5"/>
      <c r="R22" s="5"/>
      <c r="S22" s="5"/>
      <c r="T22" s="4"/>
      <c r="U22" s="29" t="s">
        <v>68</v>
      </c>
      <c r="V22" s="6"/>
    </row>
    <row r="23" spans="2:22" x14ac:dyDescent="0.25">
      <c r="B23" s="3"/>
      <c r="C23" s="7" t="s">
        <v>2</v>
      </c>
      <c r="D23" s="4"/>
      <c r="E23" s="18">
        <f>35002231-2943435</f>
        <v>32058796</v>
      </c>
      <c r="F23" s="5"/>
      <c r="G23" s="14" t="s">
        <v>25</v>
      </c>
      <c r="H23" s="14"/>
      <c r="I23" s="25"/>
      <c r="J23" s="29" t="s">
        <v>68</v>
      </c>
      <c r="K23" s="39" t="s">
        <v>70</v>
      </c>
      <c r="M23" s="21"/>
      <c r="N23" s="7" t="s">
        <v>2</v>
      </c>
      <c r="O23" s="4"/>
      <c r="P23" s="35">
        <v>22063097</v>
      </c>
      <c r="Q23" s="5"/>
      <c r="R23" s="15" t="s">
        <v>31</v>
      </c>
      <c r="S23" s="5"/>
      <c r="T23" s="25"/>
      <c r="U23" s="29" t="s">
        <v>68</v>
      </c>
      <c r="V23" s="6"/>
    </row>
    <row r="24" spans="2:22" ht="15" customHeight="1" x14ac:dyDescent="0.25">
      <c r="B24" s="3"/>
      <c r="C24" s="7" t="s">
        <v>1</v>
      </c>
      <c r="D24" s="4"/>
      <c r="E24" s="18">
        <v>13747711</v>
      </c>
      <c r="F24" s="5"/>
      <c r="G24" s="5"/>
      <c r="H24" s="14"/>
      <c r="I24" s="4"/>
      <c r="J24" s="29" t="s">
        <v>68</v>
      </c>
      <c r="K24" s="39"/>
      <c r="M24" s="21"/>
      <c r="N24" s="7" t="s">
        <v>1</v>
      </c>
      <c r="O24" s="4"/>
      <c r="P24" s="18">
        <v>11364975</v>
      </c>
      <c r="Q24" s="5"/>
      <c r="R24" s="5"/>
      <c r="S24" s="5"/>
      <c r="T24" s="4"/>
      <c r="U24" s="29" t="s">
        <v>68</v>
      </c>
      <c r="V24" s="6"/>
    </row>
    <row r="25" spans="2:22" ht="15" customHeight="1" x14ac:dyDescent="0.25">
      <c r="B25" s="3"/>
      <c r="C25" s="7" t="s">
        <v>59</v>
      </c>
      <c r="D25" s="4"/>
      <c r="E25" s="18">
        <v>11840461</v>
      </c>
      <c r="F25" s="5"/>
      <c r="G25" s="5"/>
      <c r="H25" s="14"/>
      <c r="I25" s="4"/>
      <c r="J25" s="29" t="s">
        <v>68</v>
      </c>
      <c r="K25" s="39"/>
      <c r="M25" s="21"/>
      <c r="N25" s="7" t="s">
        <v>58</v>
      </c>
      <c r="O25" s="4"/>
      <c r="P25" s="18">
        <v>1500000</v>
      </c>
      <c r="Q25" s="5"/>
      <c r="R25" s="5"/>
      <c r="S25" s="5"/>
      <c r="T25" s="4"/>
      <c r="U25" s="29" t="s">
        <v>68</v>
      </c>
      <c r="V25" s="6"/>
    </row>
    <row r="26" spans="2:22" x14ac:dyDescent="0.25">
      <c r="B26" s="3"/>
      <c r="C26" s="7" t="s">
        <v>60</v>
      </c>
      <c r="D26" s="4"/>
      <c r="E26" s="18">
        <v>-2531179</v>
      </c>
      <c r="F26" s="5"/>
      <c r="G26" s="5"/>
      <c r="H26" s="14"/>
      <c r="I26" s="4"/>
      <c r="J26" s="29" t="s">
        <v>68</v>
      </c>
      <c r="K26" s="39"/>
      <c r="M26" s="21"/>
      <c r="N26" s="7" t="s">
        <v>51</v>
      </c>
      <c r="O26" s="4"/>
      <c r="P26" s="18"/>
      <c r="Q26" s="5"/>
      <c r="R26" s="5"/>
      <c r="S26" s="5"/>
      <c r="T26" s="4"/>
      <c r="U26" s="4"/>
      <c r="V26" s="30"/>
    </row>
    <row r="27" spans="2:22" ht="15.75" thickBot="1" x14ac:dyDescent="0.3">
      <c r="B27" s="3"/>
      <c r="C27" s="7" t="s">
        <v>5</v>
      </c>
      <c r="D27" s="4"/>
      <c r="E27" s="20">
        <f>SUM(E22:E26)</f>
        <v>80320627</v>
      </c>
      <c r="F27" s="5"/>
      <c r="G27" s="5"/>
      <c r="H27" s="14" t="str">
        <f>IF(E27=0,"",IF(E27=E19,"Yes","Not equal"))</f>
        <v>Yes</v>
      </c>
      <c r="I27" s="4" t="s">
        <v>24</v>
      </c>
      <c r="J27" s="4"/>
      <c r="K27" s="39"/>
      <c r="M27" s="21"/>
      <c r="N27" s="7" t="s">
        <v>5</v>
      </c>
      <c r="O27" s="4"/>
      <c r="P27" s="20">
        <f>IF(SUM(P22:P26)=0,"",SUM(P22:P26))</f>
        <v>43139711</v>
      </c>
      <c r="Q27" s="5"/>
      <c r="R27" s="14" t="str">
        <f>IF(O19=0,"",IF(O27=O19,"Yes","Not equal"))</f>
        <v/>
      </c>
      <c r="S27" s="14" t="str">
        <f>IF(P27="","",IF(P27=P16,"Yes","Not equal"))</f>
        <v>Yes</v>
      </c>
      <c r="T27" s="4" t="s">
        <v>30</v>
      </c>
      <c r="U27" s="4"/>
      <c r="V27" s="31"/>
    </row>
    <row r="28" spans="2:22" x14ac:dyDescent="0.25">
      <c r="B28" s="3"/>
      <c r="C28" s="4"/>
      <c r="D28" s="4"/>
      <c r="E28" s="17"/>
      <c r="F28" s="5"/>
      <c r="G28" s="5"/>
      <c r="H28" s="14"/>
      <c r="I28" s="4"/>
      <c r="J28" s="4"/>
      <c r="K28" s="39"/>
      <c r="M28" s="21"/>
      <c r="N28" s="4"/>
      <c r="O28" s="4"/>
      <c r="P28" s="17"/>
      <c r="Q28" s="5"/>
      <c r="R28" s="5"/>
      <c r="S28" s="5"/>
      <c r="T28" s="4"/>
      <c r="U28" s="4"/>
      <c r="V28" s="30"/>
    </row>
    <row r="29" spans="2:22" x14ac:dyDescent="0.25">
      <c r="B29" s="21">
        <v>4</v>
      </c>
      <c r="C29" s="22" t="s">
        <v>56</v>
      </c>
      <c r="D29" s="4"/>
      <c r="E29" s="17"/>
      <c r="F29" s="5"/>
      <c r="G29" s="5"/>
      <c r="H29" s="14"/>
      <c r="K29" s="39"/>
      <c r="M29" s="21">
        <v>4</v>
      </c>
      <c r="N29" s="22" t="s">
        <v>4</v>
      </c>
      <c r="O29" s="4"/>
      <c r="P29" s="17"/>
      <c r="Q29" s="5"/>
      <c r="R29" s="5"/>
      <c r="S29" s="5"/>
      <c r="T29" s="4"/>
      <c r="U29" s="4"/>
      <c r="V29" s="30"/>
    </row>
    <row r="30" spans="2:22" x14ac:dyDescent="0.25">
      <c r="B30" s="3"/>
      <c r="C30" s="4" t="s">
        <v>62</v>
      </c>
      <c r="D30" s="4"/>
      <c r="E30" s="18">
        <v>15101667</v>
      </c>
      <c r="F30" s="5"/>
      <c r="G30" s="4"/>
      <c r="H30" s="28"/>
      <c r="J30" s="29" t="s">
        <v>68</v>
      </c>
      <c r="K30" s="37"/>
      <c r="M30" s="21"/>
      <c r="N30" s="4" t="s">
        <v>6</v>
      </c>
      <c r="O30" s="4"/>
      <c r="P30" s="18">
        <f>13645582</f>
        <v>13645582</v>
      </c>
      <c r="Q30" s="5"/>
      <c r="R30" s="14" t="s">
        <v>37</v>
      </c>
      <c r="S30" s="5"/>
      <c r="T30" s="26"/>
      <c r="U30" s="29" t="s">
        <v>68</v>
      </c>
      <c r="V30" s="30"/>
    </row>
    <row r="31" spans="2:22" ht="15" customHeight="1" x14ac:dyDescent="0.25">
      <c r="B31" s="3"/>
      <c r="C31" s="4" t="s">
        <v>7</v>
      </c>
      <c r="D31" s="4"/>
      <c r="E31" s="18">
        <v>200000</v>
      </c>
      <c r="F31" s="5"/>
      <c r="G31" s="5"/>
      <c r="H31" s="28"/>
      <c r="K31" s="37"/>
      <c r="M31" s="21"/>
      <c r="N31" s="4" t="s">
        <v>7</v>
      </c>
      <c r="O31" s="4"/>
      <c r="P31" s="18">
        <v>1138500</v>
      </c>
      <c r="Q31" s="5"/>
      <c r="R31" s="5"/>
      <c r="S31" s="5"/>
      <c r="T31" s="4"/>
      <c r="U31" s="29" t="s">
        <v>68</v>
      </c>
      <c r="V31" s="30"/>
    </row>
    <row r="32" spans="2:22" x14ac:dyDescent="0.25">
      <c r="B32" s="3"/>
      <c r="C32" s="4" t="s">
        <v>8</v>
      </c>
      <c r="D32" s="4"/>
      <c r="E32" s="18">
        <v>1000000</v>
      </c>
      <c r="F32" s="5"/>
      <c r="G32" s="5"/>
      <c r="H32" s="28"/>
      <c r="K32" s="37"/>
      <c r="M32" s="21"/>
      <c r="N32" s="4" t="s">
        <v>8</v>
      </c>
      <c r="O32" s="4"/>
      <c r="P32" s="18">
        <f>1210027+704558</f>
        <v>1914585</v>
      </c>
      <c r="Q32" s="5"/>
      <c r="R32" s="5"/>
      <c r="S32" s="5"/>
      <c r="T32" s="26"/>
      <c r="U32" s="29" t="s">
        <v>68</v>
      </c>
      <c r="V32" s="30"/>
    </row>
    <row r="33" spans="2:25" x14ac:dyDescent="0.25">
      <c r="B33" s="3"/>
      <c r="C33" s="4" t="s">
        <v>9</v>
      </c>
      <c r="D33" s="4"/>
      <c r="E33" s="18"/>
      <c r="F33" s="5"/>
      <c r="G33" s="5"/>
      <c r="H33" s="28"/>
      <c r="K33" s="37"/>
      <c r="M33" s="21"/>
      <c r="N33" s="4" t="s">
        <v>9</v>
      </c>
      <c r="O33" s="4"/>
      <c r="P33" s="18">
        <v>26566</v>
      </c>
      <c r="Q33" s="5"/>
      <c r="R33" s="5"/>
      <c r="S33" s="5"/>
      <c r="T33" s="4"/>
      <c r="U33" s="29" t="s">
        <v>68</v>
      </c>
      <c r="V33" s="30"/>
    </row>
    <row r="34" spans="2:25" x14ac:dyDescent="0.25">
      <c r="B34" s="3"/>
      <c r="C34" s="4" t="s">
        <v>61</v>
      </c>
      <c r="D34" s="4"/>
      <c r="E34" s="18">
        <f>15395744-1200000</f>
        <v>14195744</v>
      </c>
      <c r="F34" s="5"/>
      <c r="G34" s="5"/>
      <c r="H34" s="28"/>
      <c r="J34" s="29" t="s">
        <v>68</v>
      </c>
      <c r="K34" s="37"/>
      <c r="M34" s="21"/>
      <c r="N34" s="4" t="s">
        <v>52</v>
      </c>
      <c r="O34" s="4"/>
      <c r="P34" s="18">
        <v>3625586</v>
      </c>
      <c r="Q34" s="5"/>
      <c r="R34" s="5"/>
      <c r="S34" s="5"/>
      <c r="T34" s="4"/>
      <c r="U34" s="29" t="s">
        <v>68</v>
      </c>
      <c r="V34" s="30"/>
    </row>
    <row r="35" spans="2:25" x14ac:dyDescent="0.25">
      <c r="B35" s="3"/>
      <c r="C35" s="4" t="s">
        <v>63</v>
      </c>
      <c r="D35" s="4"/>
      <c r="E35" s="18">
        <v>1561385</v>
      </c>
      <c r="F35" s="5"/>
      <c r="G35" s="5"/>
      <c r="H35" s="49"/>
      <c r="J35" s="29" t="s">
        <v>68</v>
      </c>
      <c r="K35" s="39"/>
      <c r="M35" s="21"/>
      <c r="N35" s="4" t="s">
        <v>53</v>
      </c>
      <c r="O35" s="4"/>
      <c r="P35" s="18">
        <v>1712278</v>
      </c>
      <c r="Q35" s="5"/>
      <c r="R35" s="14" t="str">
        <f>IF(O23=0,"",IF(O35=O23,"Yes","Not equal"))</f>
        <v/>
      </c>
      <c r="S35" s="34"/>
      <c r="U35" s="29" t="s">
        <v>68</v>
      </c>
      <c r="V35" s="31"/>
    </row>
    <row r="36" spans="2:25" ht="15.75" thickBot="1" x14ac:dyDescent="0.3">
      <c r="B36" s="3"/>
      <c r="C36" s="4"/>
      <c r="D36" s="4"/>
      <c r="E36" s="50">
        <f>IF(SUM(E30:E35)=0,"",SUM(E30:E35))</f>
        <v>32058796</v>
      </c>
      <c r="F36" s="5"/>
      <c r="G36" s="14"/>
      <c r="H36" s="51" t="str">
        <f>IF(E36="","",IF(E36=0,"",IF(E36=E23,"Yes","Not equal")))</f>
        <v>Yes</v>
      </c>
      <c r="I36" s="4" t="s">
        <v>28</v>
      </c>
      <c r="J36" s="4"/>
      <c r="M36" s="21"/>
      <c r="N36" s="4"/>
      <c r="O36" s="4"/>
      <c r="P36" s="20">
        <f>IF(SUM(P30:P35)=0,"",SUM(P30:P35))</f>
        <v>22063097</v>
      </c>
      <c r="Q36" s="5"/>
      <c r="R36" s="5"/>
      <c r="S36" s="14" t="str">
        <f>IF(P36="","",IF(P36=P23,"Yes","Not equal"))</f>
        <v>Yes</v>
      </c>
      <c r="T36" s="4" t="s">
        <v>32</v>
      </c>
      <c r="U36" s="4"/>
      <c r="V36" s="30"/>
    </row>
    <row r="37" spans="2:25" x14ac:dyDescent="0.25">
      <c r="B37" s="3"/>
      <c r="C37" s="4"/>
      <c r="D37" s="4"/>
      <c r="E37" s="19"/>
      <c r="F37" s="5"/>
      <c r="G37" s="5"/>
      <c r="H37" s="14"/>
      <c r="I37" s="4"/>
      <c r="J37" s="4"/>
      <c r="K37" s="39"/>
      <c r="M37" s="21"/>
      <c r="N37" s="4"/>
      <c r="O37" s="4"/>
      <c r="P37" s="19"/>
      <c r="Q37" s="5"/>
      <c r="R37" s="5"/>
      <c r="S37" s="5"/>
      <c r="T37" s="4"/>
      <c r="U37" s="4"/>
      <c r="V37" s="30"/>
      <c r="Y37" s="42"/>
    </row>
    <row r="38" spans="2:25" x14ac:dyDescent="0.25">
      <c r="B38" s="21">
        <v>5</v>
      </c>
      <c r="C38" s="22" t="s">
        <v>48</v>
      </c>
      <c r="D38" s="4"/>
      <c r="E38" s="18">
        <f>E47</f>
        <v>17061053</v>
      </c>
      <c r="F38" s="5"/>
      <c r="G38" s="14" t="s">
        <v>35</v>
      </c>
      <c r="H38" s="14"/>
      <c r="I38" s="4"/>
      <c r="J38" s="29" t="s">
        <v>78</v>
      </c>
      <c r="K38" s="37"/>
      <c r="M38" s="21">
        <v>5</v>
      </c>
      <c r="N38" s="22" t="s">
        <v>49</v>
      </c>
      <c r="O38" s="4"/>
      <c r="P38" s="18">
        <f>P47</f>
        <v>19294909.25</v>
      </c>
      <c r="Q38" s="5"/>
      <c r="R38" s="14" t="s">
        <v>43</v>
      </c>
      <c r="U38" s="29" t="s">
        <v>78</v>
      </c>
      <c r="V38" s="30"/>
      <c r="Y38" s="42"/>
    </row>
    <row r="39" spans="2:25" x14ac:dyDescent="0.25">
      <c r="B39" s="3"/>
      <c r="C39" s="4"/>
      <c r="D39" s="4"/>
      <c r="E39" s="17"/>
      <c r="F39" s="5"/>
      <c r="G39" s="5"/>
      <c r="H39" s="14"/>
      <c r="I39" s="4"/>
      <c r="J39" s="4"/>
      <c r="K39" s="39"/>
      <c r="M39" s="21"/>
      <c r="N39" s="4"/>
      <c r="O39" s="4"/>
      <c r="P39" s="17"/>
      <c r="Q39" s="5"/>
      <c r="R39" s="5"/>
      <c r="S39" s="5"/>
      <c r="T39" s="4"/>
      <c r="U39" s="4"/>
      <c r="V39" s="30"/>
      <c r="Y39" s="42"/>
    </row>
    <row r="40" spans="2:25" x14ac:dyDescent="0.25">
      <c r="B40" s="21">
        <v>6</v>
      </c>
      <c r="C40" s="22" t="s">
        <v>47</v>
      </c>
      <c r="D40" s="4"/>
      <c r="E40" s="17"/>
      <c r="F40" s="5"/>
      <c r="G40" s="5"/>
      <c r="H40" s="14"/>
      <c r="I40" s="4"/>
      <c r="J40" s="4"/>
      <c r="K40" s="39"/>
      <c r="M40" s="21">
        <v>6</v>
      </c>
      <c r="N40" s="22" t="s">
        <v>50</v>
      </c>
      <c r="O40" s="4"/>
      <c r="P40" s="17"/>
      <c r="Q40" s="5"/>
      <c r="R40" s="5"/>
      <c r="S40" s="5"/>
      <c r="T40" s="4"/>
      <c r="U40" s="4"/>
      <c r="V40" s="30"/>
      <c r="Y40" s="42"/>
    </row>
    <row r="41" spans="2:25" x14ac:dyDescent="0.25">
      <c r="B41" s="3"/>
      <c r="C41" s="4" t="s">
        <v>10</v>
      </c>
      <c r="D41" s="4"/>
      <c r="E41" s="18">
        <f>17351667-E50</f>
        <v>15101667</v>
      </c>
      <c r="F41" s="5"/>
      <c r="G41" s="47">
        <f>E41/$E$47</f>
        <v>0.88515445090053935</v>
      </c>
      <c r="H41" s="14"/>
      <c r="I41" s="4"/>
      <c r="J41" s="29" t="s">
        <v>78</v>
      </c>
      <c r="K41" s="39"/>
      <c r="M41" s="21"/>
      <c r="N41" s="4" t="s">
        <v>10</v>
      </c>
      <c r="O41" s="4"/>
      <c r="P41" s="18">
        <v>13645582</v>
      </c>
      <c r="Q41" s="5"/>
      <c r="R41" s="47">
        <f>P41/$P$47</f>
        <v>0.70721151487146794</v>
      </c>
      <c r="S41" s="14" t="str">
        <f>IF(P41="","",IF(P41=P30,"Yes","Not equal"))</f>
        <v>Yes</v>
      </c>
      <c r="T41" s="4" t="s">
        <v>38</v>
      </c>
      <c r="U41" s="29" t="s">
        <v>78</v>
      </c>
      <c r="V41" s="30"/>
      <c r="Y41" s="42"/>
    </row>
    <row r="42" spans="2:25" x14ac:dyDescent="0.25">
      <c r="B42" s="3"/>
      <c r="C42" s="4" t="s">
        <v>11</v>
      </c>
      <c r="D42" s="4"/>
      <c r="E42" s="18"/>
      <c r="F42" s="5"/>
      <c r="G42" s="5"/>
      <c r="H42" s="14"/>
      <c r="I42" s="4"/>
      <c r="J42" s="4"/>
      <c r="K42" s="37"/>
      <c r="M42" s="21"/>
      <c r="N42" s="4" t="s">
        <v>11</v>
      </c>
      <c r="O42" s="4"/>
      <c r="P42" s="18"/>
      <c r="Q42" s="5"/>
      <c r="R42" s="5"/>
      <c r="S42" s="5"/>
      <c r="T42" s="4"/>
      <c r="U42" s="4"/>
      <c r="V42" s="30"/>
      <c r="Y42" s="42"/>
    </row>
    <row r="43" spans="2:25" x14ac:dyDescent="0.25">
      <c r="B43" s="3"/>
      <c r="C43" s="4" t="s">
        <v>33</v>
      </c>
      <c r="D43" s="4"/>
      <c r="E43" s="18"/>
      <c r="F43" s="5"/>
      <c r="G43" s="5"/>
      <c r="H43" s="14"/>
      <c r="I43" s="4"/>
      <c r="J43" s="4"/>
      <c r="K43" s="37"/>
      <c r="M43" s="21"/>
      <c r="N43" s="4" t="s">
        <v>33</v>
      </c>
      <c r="O43" s="4"/>
      <c r="P43" s="18"/>
      <c r="Q43" s="5"/>
      <c r="V43" s="6"/>
      <c r="Y43" s="42"/>
    </row>
    <row r="44" spans="2:25" x14ac:dyDescent="0.25">
      <c r="B44" s="3"/>
      <c r="C44" s="4" t="s">
        <v>12</v>
      </c>
      <c r="D44" s="4"/>
      <c r="E44" s="18">
        <f>1159400*1.69</f>
        <v>1959386</v>
      </c>
      <c r="F44" s="5"/>
      <c r="G44" s="47">
        <f>E44/$E$47</f>
        <v>0.11484554909946063</v>
      </c>
      <c r="H44" s="14"/>
      <c r="J44" s="29" t="s">
        <v>78</v>
      </c>
      <c r="K44" s="39" t="s">
        <v>72</v>
      </c>
      <c r="M44" s="21"/>
      <c r="N44" s="4" t="s">
        <v>12</v>
      </c>
      <c r="O44" s="4"/>
      <c r="P44" s="18">
        <f>3228187*1.75</f>
        <v>5649327.25</v>
      </c>
      <c r="Q44" s="5"/>
      <c r="R44" s="47">
        <f>P44/$P$47</f>
        <v>0.29278848512853201</v>
      </c>
      <c r="S44" s="5"/>
      <c r="T44" s="4"/>
      <c r="U44" s="29" t="s">
        <v>78</v>
      </c>
      <c r="V44" s="6" t="s">
        <v>75</v>
      </c>
      <c r="Y44" s="42"/>
    </row>
    <row r="45" spans="2:25" x14ac:dyDescent="0.25">
      <c r="B45" s="3"/>
      <c r="C45" s="4" t="s">
        <v>26</v>
      </c>
      <c r="D45" s="4"/>
      <c r="E45" s="18"/>
      <c r="F45" s="5"/>
      <c r="G45" s="5"/>
      <c r="H45" s="14"/>
      <c r="I45" s="4"/>
      <c r="J45" s="4"/>
      <c r="K45" s="39"/>
      <c r="M45" s="21"/>
      <c r="N45" s="4" t="s">
        <v>26</v>
      </c>
      <c r="O45" s="4"/>
      <c r="P45" s="18"/>
      <c r="Q45" s="5"/>
      <c r="R45" s="29"/>
      <c r="S45" s="4"/>
      <c r="T45" s="4"/>
      <c r="U45" s="4"/>
      <c r="V45" s="6"/>
      <c r="Y45" s="42"/>
    </row>
    <row r="46" spans="2:25" x14ac:dyDescent="0.25">
      <c r="B46" s="3"/>
      <c r="C46" s="4" t="s">
        <v>27</v>
      </c>
      <c r="D46" s="4"/>
      <c r="E46" s="18"/>
      <c r="F46" s="5"/>
      <c r="G46" s="5"/>
      <c r="H46" s="14"/>
      <c r="I46" s="4"/>
      <c r="J46" s="4"/>
      <c r="K46" s="39"/>
      <c r="M46" s="21"/>
      <c r="N46" s="4" t="s">
        <v>27</v>
      </c>
      <c r="O46" s="4"/>
      <c r="P46" s="18"/>
      <c r="Q46" s="5"/>
      <c r="R46" s="29"/>
      <c r="S46" s="4"/>
      <c r="T46" s="4"/>
      <c r="U46" s="4"/>
      <c r="V46" s="6"/>
      <c r="Y46" s="42"/>
    </row>
    <row r="47" spans="2:25" ht="15.75" thickBot="1" x14ac:dyDescent="0.3">
      <c r="B47" s="3"/>
      <c r="C47" s="4"/>
      <c r="D47" s="4"/>
      <c r="E47" s="20">
        <f>IF(SUM(E41:E46)=0,"",SUM(E41:E46))</f>
        <v>17061053</v>
      </c>
      <c r="F47" s="5"/>
      <c r="G47" s="48">
        <f>SUM(G41:G46)</f>
        <v>1</v>
      </c>
      <c r="H47" s="14"/>
      <c r="I47" s="4" t="s">
        <v>36</v>
      </c>
      <c r="J47" s="4"/>
      <c r="K47" s="39"/>
      <c r="M47" s="21"/>
      <c r="N47" s="4"/>
      <c r="O47" s="4"/>
      <c r="P47" s="20">
        <f>IF(SUM(P40:P45)=0,"",SUM(P40:P45))</f>
        <v>19294909.25</v>
      </c>
      <c r="Q47" s="5"/>
      <c r="R47" s="48">
        <f>SUM(R41:R46)</f>
        <v>1</v>
      </c>
      <c r="S47" s="14" t="str">
        <f>IF(P47="","",IF(P47=P38,"Yes","Not equal"))</f>
        <v>Yes</v>
      </c>
      <c r="T47" s="4" t="s">
        <v>44</v>
      </c>
      <c r="U47" s="4"/>
      <c r="V47" s="6"/>
      <c r="Y47" s="42"/>
    </row>
    <row r="48" spans="2:25" x14ac:dyDescent="0.25">
      <c r="B48" s="3"/>
      <c r="C48" s="4"/>
      <c r="D48" s="4"/>
      <c r="E48" s="19"/>
      <c r="F48" s="5"/>
      <c r="G48" s="5"/>
      <c r="H48" s="14"/>
      <c r="I48" s="4"/>
      <c r="J48" s="4"/>
      <c r="K48" s="39"/>
      <c r="M48" s="21"/>
      <c r="N48" s="4"/>
      <c r="O48" s="4"/>
      <c r="P48" s="19"/>
      <c r="Q48" s="5"/>
      <c r="R48" s="29"/>
      <c r="S48" s="4"/>
      <c r="T48" s="4"/>
      <c r="U48" s="4"/>
      <c r="V48" s="6"/>
      <c r="Y48" s="42"/>
    </row>
    <row r="49" spans="2:25" x14ac:dyDescent="0.25">
      <c r="B49" s="21">
        <v>7</v>
      </c>
      <c r="C49" s="23" t="s">
        <v>39</v>
      </c>
      <c r="D49" s="4"/>
      <c r="E49" s="19"/>
      <c r="F49" s="5"/>
      <c r="G49" s="5"/>
      <c r="H49" s="14"/>
      <c r="I49" s="4"/>
      <c r="J49" s="4"/>
      <c r="K49" s="39"/>
      <c r="M49" s="21">
        <v>7</v>
      </c>
      <c r="N49" s="23" t="s">
        <v>34</v>
      </c>
      <c r="O49" s="4"/>
      <c r="P49" s="19"/>
      <c r="Q49" s="5"/>
      <c r="R49" s="29"/>
      <c r="S49" s="4"/>
      <c r="T49" s="4"/>
      <c r="U49" s="4"/>
      <c r="V49" s="6"/>
      <c r="Y49" s="42"/>
    </row>
    <row r="50" spans="2:25" x14ac:dyDescent="0.25">
      <c r="B50" s="3"/>
      <c r="C50" s="4" t="s">
        <v>10</v>
      </c>
      <c r="D50" s="4"/>
      <c r="E50" s="18">
        <f>450000*5</f>
        <v>2250000</v>
      </c>
      <c r="F50" s="5"/>
      <c r="G50" s="5"/>
      <c r="H50" s="14"/>
      <c r="I50" s="4"/>
      <c r="J50" s="29" t="s">
        <v>78</v>
      </c>
      <c r="K50" s="45" t="s">
        <v>74</v>
      </c>
      <c r="M50" s="21"/>
      <c r="N50" s="4" t="s">
        <v>10</v>
      </c>
      <c r="O50" s="4"/>
      <c r="P50" s="18"/>
      <c r="Q50" s="5"/>
      <c r="R50" s="29"/>
      <c r="S50" s="4"/>
      <c r="V50" s="39" t="s">
        <v>76</v>
      </c>
      <c r="Y50" s="42"/>
    </row>
    <row r="51" spans="2:25" x14ac:dyDescent="0.25">
      <c r="B51" s="3"/>
      <c r="C51" s="4" t="s">
        <v>11</v>
      </c>
      <c r="D51" s="4"/>
      <c r="E51" s="18"/>
      <c r="F51" s="5"/>
      <c r="G51" s="5"/>
      <c r="H51" s="14"/>
      <c r="I51" s="4"/>
      <c r="J51" s="4"/>
      <c r="K51" s="39"/>
      <c r="M51" s="21"/>
      <c r="N51" s="4" t="s">
        <v>11</v>
      </c>
      <c r="O51" s="4"/>
      <c r="P51" s="18"/>
      <c r="Q51" s="5"/>
      <c r="R51" s="29"/>
      <c r="S51" s="4"/>
      <c r="T51" s="4"/>
      <c r="U51" s="4"/>
      <c r="V51" s="6"/>
      <c r="Y51" s="42"/>
    </row>
    <row r="52" spans="2:25" x14ac:dyDescent="0.25">
      <c r="B52" s="3"/>
      <c r="C52" s="4" t="s">
        <v>33</v>
      </c>
      <c r="D52" s="4"/>
      <c r="E52" s="18"/>
      <c r="F52" s="5"/>
      <c r="G52" s="5"/>
      <c r="H52" s="14"/>
      <c r="I52" s="4"/>
      <c r="J52" s="4"/>
      <c r="K52" s="39"/>
      <c r="M52" s="21"/>
      <c r="N52" s="4" t="s">
        <v>33</v>
      </c>
      <c r="O52" s="4"/>
      <c r="P52" s="18"/>
      <c r="Q52" s="5"/>
      <c r="R52" s="29"/>
      <c r="S52" s="4"/>
      <c r="T52" s="4"/>
      <c r="U52" s="4"/>
      <c r="V52" s="6"/>
    </row>
    <row r="53" spans="2:25" x14ac:dyDescent="0.25">
      <c r="B53" s="3"/>
      <c r="C53" s="4" t="s">
        <v>54</v>
      </c>
      <c r="D53" s="4"/>
      <c r="E53" s="18">
        <v>300000</v>
      </c>
      <c r="F53" s="5"/>
      <c r="G53" s="5"/>
      <c r="H53" s="14"/>
      <c r="I53" s="4"/>
      <c r="J53" s="29" t="s">
        <v>78</v>
      </c>
      <c r="K53" s="39"/>
      <c r="M53" s="21"/>
      <c r="N53" s="4" t="s">
        <v>54</v>
      </c>
      <c r="O53" s="4"/>
      <c r="P53" s="18">
        <v>100000</v>
      </c>
      <c r="Q53" s="5"/>
      <c r="R53" s="29"/>
      <c r="S53" s="4"/>
      <c r="T53" s="4"/>
      <c r="U53" s="29" t="s">
        <v>78</v>
      </c>
      <c r="V53" s="6"/>
    </row>
    <row r="54" spans="2:25" ht="15.75" thickBot="1" x14ac:dyDescent="0.3">
      <c r="B54" s="3"/>
      <c r="C54" s="4"/>
      <c r="D54" s="4"/>
      <c r="E54" s="20">
        <f>SUM(E50:E53)</f>
        <v>2550000</v>
      </c>
      <c r="F54" s="5"/>
      <c r="G54" s="5"/>
      <c r="H54" s="14"/>
      <c r="I54" s="4"/>
      <c r="J54" s="4"/>
      <c r="K54" s="39"/>
      <c r="M54" s="21"/>
      <c r="N54" s="4"/>
      <c r="O54" s="4"/>
      <c r="P54" s="20">
        <f>SUM(P50:P53)</f>
        <v>100000</v>
      </c>
      <c r="Q54" s="5"/>
      <c r="R54" s="29"/>
      <c r="S54" s="4"/>
      <c r="T54" s="4"/>
      <c r="U54" s="4"/>
      <c r="V54" s="6"/>
    </row>
    <row r="55" spans="2:25" x14ac:dyDescent="0.25">
      <c r="B55" s="3"/>
      <c r="C55" s="4"/>
      <c r="D55" s="4"/>
      <c r="E55" s="19"/>
      <c r="F55" s="5"/>
      <c r="G55" s="5"/>
      <c r="H55" s="14"/>
      <c r="I55" s="4"/>
      <c r="J55" s="4"/>
      <c r="K55" s="39"/>
      <c r="M55" s="21"/>
      <c r="N55" s="4"/>
      <c r="O55" s="4"/>
      <c r="P55" s="19"/>
      <c r="Q55" s="5"/>
      <c r="R55" s="29"/>
      <c r="S55" s="4"/>
      <c r="T55" s="4"/>
      <c r="U55" s="4"/>
      <c r="V55" s="6"/>
    </row>
    <row r="56" spans="2:25" x14ac:dyDescent="0.25">
      <c r="B56" s="8"/>
      <c r="C56" s="9"/>
      <c r="D56" s="9"/>
      <c r="E56" s="9"/>
      <c r="F56" s="10"/>
      <c r="G56" s="10"/>
      <c r="H56" s="16"/>
      <c r="I56" s="9"/>
      <c r="J56" s="9"/>
      <c r="K56" s="36"/>
      <c r="M56" s="8"/>
      <c r="N56" s="9"/>
      <c r="O56" s="9"/>
      <c r="P56" s="9"/>
      <c r="Q56" s="10"/>
      <c r="R56" s="33"/>
      <c r="S56" s="9"/>
      <c r="T56" s="9"/>
      <c r="U56" s="9"/>
      <c r="V56" s="11"/>
    </row>
    <row r="58" spans="2:25" x14ac:dyDescent="0.25">
      <c r="C58" s="46" t="s">
        <v>42</v>
      </c>
    </row>
    <row r="59" spans="2:25" x14ac:dyDescent="0.25">
      <c r="C59" t="s">
        <v>80</v>
      </c>
      <c r="N59" t="s">
        <v>79</v>
      </c>
    </row>
    <row r="60" spans="2:25" x14ac:dyDescent="0.25">
      <c r="C60" t="s">
        <v>71</v>
      </c>
      <c r="N60" s="42" t="s">
        <v>77</v>
      </c>
    </row>
    <row r="61" spans="2:25" x14ac:dyDescent="0.25">
      <c r="C61" t="s">
        <v>73</v>
      </c>
      <c r="E61" s="41"/>
    </row>
  </sheetData>
  <mergeCells count="4">
    <mergeCell ref="S7:T7"/>
    <mergeCell ref="M5:V5"/>
    <mergeCell ref="H7:I7"/>
    <mergeCell ref="B5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zoomScale="75" zoomScaleNormal="75" workbookViewId="0">
      <selection activeCell="L44" sqref="L44"/>
    </sheetView>
  </sheetViews>
  <sheetFormatPr defaultRowHeight="15" x14ac:dyDescent="0.25"/>
  <cols>
    <col min="1" max="16384" width="9.140625" style="42"/>
  </cols>
  <sheetData>
    <row r="2" spans="2:8" x14ac:dyDescent="0.25">
      <c r="B2" s="43" t="s">
        <v>64</v>
      </c>
      <c r="H2" s="42" t="s">
        <v>65</v>
      </c>
    </row>
    <row r="22" spans="2:8" ht="15.75" x14ac:dyDescent="0.25">
      <c r="B22" s="44" t="s">
        <v>66</v>
      </c>
      <c r="H22" s="42" t="s">
        <v>67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PNG </vt:lpstr>
      <vt:lpstr>GF Allocations - From RCPM+GF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2018-11-09T00:02:05Z</dcterms:created>
  <dcterms:modified xsi:type="dcterms:W3CDTF">2018-11-09T00:02:10Z</dcterms:modified>
</cp:coreProperties>
</file>