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3940" windowHeight="16560" tabRatio="500" activeTab="0"/>
  </bookViews>
  <sheets>
    <sheet name="Verification 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Eliza Scheffler</author>
  </authors>
  <commentList>
    <comment ref="AN11" authorId="0">
      <text>
        <r>
          <rPr>
            <b/>
            <sz val="9"/>
            <rFont val="Arial"/>
            <family val="2"/>
          </rPr>
          <t>Eliza Scheffler:</t>
        </r>
        <r>
          <rPr>
            <sz val="9"/>
            <rFont val="Arial"/>
            <family val="2"/>
          </rPr>
          <t xml:space="preserve">
denominator: total # of people visited by GD (because I assumed that all recipients were asked this question); this will slightly underestimate the % of respondents who reported people upset, given that the question was likely left out of a few surveys</t>
        </r>
      </text>
    </comment>
  </commentList>
</comments>
</file>

<file path=xl/sharedStrings.xml><?xml version="1.0" encoding="utf-8"?>
<sst xmlns="http://schemas.openxmlformats.org/spreadsheetml/2006/main" count="499" uniqueCount="260">
  <si>
    <t>1,2</t>
  </si>
  <si>
    <t>NA</t>
  </si>
  <si>
    <t>2,3</t>
  </si>
  <si>
    <t>TRAVELLING</t>
  </si>
  <si>
    <t>SENT TO HUSBAND</t>
  </si>
  <si>
    <t>SENT TO MOTHER</t>
  </si>
  <si>
    <t>SAVINGS</t>
  </si>
  <si>
    <t>SAVINGS ON MPESA</t>
  </si>
  <si>
    <t>SAVINGS IN BANK</t>
  </si>
  <si>
    <t>A.2 Date</t>
  </si>
  <si>
    <t>B.1 Visited by GD</t>
  </si>
  <si>
    <t>B.2 Given phone</t>
  </si>
  <si>
    <t>B.3 Receive transfer</t>
  </si>
  <si>
    <t>B.6 Collected transfer</t>
  </si>
  <si>
    <t>B.7 Why not</t>
  </si>
  <si>
    <t>B.8 Trouble collecting</t>
  </si>
  <si>
    <t>B.10 Travel distance</t>
  </si>
  <si>
    <t>B.12 Money spent</t>
  </si>
  <si>
    <t>C.1.a Food</t>
  </si>
  <si>
    <t>C.1.b Food amount</t>
  </si>
  <si>
    <t>C.1.c. Clothes</t>
  </si>
  <si>
    <t>C.1.d. Clothes amount</t>
  </si>
  <si>
    <t>C.1.e School</t>
  </si>
  <si>
    <t>C.1.f. School amount</t>
  </si>
  <si>
    <t>C.1.g Farm business</t>
  </si>
  <si>
    <t>C.1.h. Farm business amount</t>
  </si>
  <si>
    <t>C.1.i. Non-farm business</t>
  </si>
  <si>
    <t>C.1.j Non-farm business amount</t>
  </si>
  <si>
    <t>C.1.k Debt</t>
  </si>
  <si>
    <t>C.1.l Debt amount</t>
  </si>
  <si>
    <t>C.1.m Home</t>
  </si>
  <si>
    <t>C.1.n Home amount</t>
  </si>
  <si>
    <t>C.1.o Land</t>
  </si>
  <si>
    <t>C.1.p Land amount</t>
  </si>
  <si>
    <t>C.1.q Livestock</t>
  </si>
  <si>
    <t>C.1.r Livestock amount</t>
  </si>
  <si>
    <t>C.1.s Medical</t>
  </si>
  <si>
    <t>C.1.t Medical amount</t>
  </si>
  <si>
    <t>C.1.u Other 1</t>
  </si>
  <si>
    <t>C.1.v Other 1 Amount</t>
  </si>
  <si>
    <t>C.1.w Other 2</t>
  </si>
  <si>
    <t>C.1.x Other 2 Amount</t>
  </si>
  <si>
    <t>C.2 Spending decision</t>
  </si>
  <si>
    <t>C.3 Regrets own spending</t>
  </si>
  <si>
    <t>C.4 Regrets some one else</t>
  </si>
  <si>
    <t>D.1 Who is upset</t>
  </si>
  <si>
    <t>D.4 Shouting/arguments</t>
  </si>
  <si>
    <t>D.5 Violence/crime</t>
  </si>
  <si>
    <t>D.6 Household arguments</t>
  </si>
  <si>
    <t>D.7 Better/worse</t>
  </si>
  <si>
    <t>E.2 Pay to collect</t>
  </si>
  <si>
    <t>E.2.1 Who asked</t>
  </si>
  <si>
    <t>E.3 Threatened</t>
  </si>
  <si>
    <t>E.3.1 Descibe</t>
  </si>
  <si>
    <t>E.4 VE approach</t>
  </si>
  <si>
    <t>E.4.1 Amount requested</t>
  </si>
  <si>
    <t>E.4.2 Amount paid</t>
  </si>
  <si>
    <t>E.5 Heard of others</t>
  </si>
  <si>
    <t>E.6 Money to check balance</t>
  </si>
  <si>
    <t>E.6.1 Who asked</t>
  </si>
  <si>
    <t>E.7 M-Pesa agent bribe</t>
  </si>
  <si>
    <t>E.7.1 Amount requested</t>
  </si>
  <si>
    <t>E.6.2 Amount requested</t>
  </si>
  <si>
    <t>E.6.3 Amount paid</t>
  </si>
  <si>
    <t>E.2.3 Amount paid</t>
  </si>
  <si>
    <t>E.2.2 Amount requested</t>
  </si>
  <si>
    <t>E.7.2 Amount paid</t>
  </si>
  <si>
    <t>F.1 Aware receiving</t>
  </si>
  <si>
    <t>F. 2 Aware when received</t>
  </si>
  <si>
    <t>F.3 Aware when visited agent</t>
  </si>
  <si>
    <t>F.4 Cash management</t>
  </si>
  <si>
    <t>E.10 Preffered payment</t>
  </si>
  <si>
    <t>GAVE TO MOM+GRAND PA+HUSBAND</t>
  </si>
  <si>
    <t>SAVINGS 5000</t>
  </si>
  <si>
    <t>HUSBAND MEMORIAL</t>
  </si>
  <si>
    <t>BANK A/C</t>
  </si>
  <si>
    <t>MPESA</t>
  </si>
  <si>
    <t>F.5 Prefered Cash or Goods</t>
  </si>
  <si>
    <t>CASH</t>
  </si>
  <si>
    <t>VE</t>
  </si>
  <si>
    <t>BICYCLE</t>
  </si>
  <si>
    <t>BICYCLE REPAIR</t>
  </si>
  <si>
    <t>CHAIRS</t>
  </si>
  <si>
    <t>CHAIRS/&amp;MATTRESS</t>
  </si>
  <si>
    <t>MATTRESS</t>
  </si>
  <si>
    <t>CUSHIONS</t>
  </si>
  <si>
    <t>MOTORBIKE</t>
  </si>
  <si>
    <t>VE WANTED HIM TO BUILD A HOUSE</t>
  </si>
  <si>
    <t xml:space="preserve">TRAVELLING </t>
  </si>
  <si>
    <t>TABLE AND CHAIR</t>
  </si>
  <si>
    <t>HOE</t>
  </si>
  <si>
    <t xml:space="preserve">GAVE MOM </t>
  </si>
  <si>
    <t>MATTRESS+CHAIRS+TV</t>
  </si>
  <si>
    <t>DOWRY</t>
  </si>
  <si>
    <t>SAVING</t>
  </si>
  <si>
    <t xml:space="preserve">CHAIR </t>
  </si>
  <si>
    <t>CHAIR</t>
  </si>
  <si>
    <t>WELDING MACHINE</t>
  </si>
  <si>
    <t>BEDDING</t>
  </si>
  <si>
    <t>LOST</t>
  </si>
  <si>
    <t>SHOES</t>
  </si>
  <si>
    <t>REPAIR BICYCLE</t>
  </si>
  <si>
    <t>CHAIRS/BED</t>
  </si>
  <si>
    <t>BED+MATTRESS+BLANKET</t>
  </si>
  <si>
    <t>CUP BOARD</t>
  </si>
  <si>
    <t>CHAIR&amp;COVER</t>
  </si>
  <si>
    <t>BASINS/SHOES</t>
  </si>
  <si>
    <t>BASINS AND OTHER HOUSEHOLDS</t>
  </si>
  <si>
    <t>DID NOT SPECIFY</t>
  </si>
  <si>
    <t>MUST PAY 10000 IF NOT WILL NOT CONTINUE RECEIVING MONEY FROM GD</t>
  </si>
  <si>
    <t>VE BRIBE</t>
  </si>
  <si>
    <t>HOUSEHOLDS</t>
  </si>
  <si>
    <t>MATTRESS AND BED</t>
  </si>
  <si>
    <t>KITCHEN WARE</t>
  </si>
  <si>
    <t>NO MENTIONED</t>
  </si>
  <si>
    <t>FURNITURE</t>
  </si>
  <si>
    <t xml:space="preserve">TRANSPORT FOR MABATI </t>
  </si>
  <si>
    <t>BLANKET</t>
  </si>
  <si>
    <t>FURNITURE+ LAMP</t>
  </si>
  <si>
    <t xml:space="preserve">TRANSPORT 4 THE MABATI </t>
  </si>
  <si>
    <t>FUNDI WAGES</t>
  </si>
  <si>
    <t>TRANSPORT OF MABATI</t>
  </si>
  <si>
    <t>PENS FOR HER CHILD IN SCHOOL</t>
  </si>
  <si>
    <t>PERSONAL GROOMING</t>
  </si>
  <si>
    <t>SOME OF THE VILLAGERS TRIED TO SCARE HER AFTER SHE RECEIVED THE MONEY BUT WERE NOT SUCCESSFUL</t>
  </si>
  <si>
    <t>MATRESS</t>
  </si>
  <si>
    <t>FUNDI LABOUR</t>
  </si>
  <si>
    <t>EXTRA BUILING LABOUR COSTS</t>
  </si>
  <si>
    <t>TRANSPORT COSTS TO BRING THE DEEP FREEZER FROM KISUMU TO WHERE HE STAYED</t>
  </si>
  <si>
    <t>FUNDI COSTS</t>
  </si>
  <si>
    <t>NAILS</t>
  </si>
  <si>
    <t>29/11/2012</t>
  </si>
  <si>
    <t>CUSHION +FURNITURE</t>
  </si>
  <si>
    <t>TRANSPORT FOR MABATI</t>
  </si>
  <si>
    <t>12/6/2012`</t>
  </si>
  <si>
    <t>cushions+matress+ superdrum</t>
  </si>
  <si>
    <t>Timber</t>
  </si>
  <si>
    <t>Labour</t>
  </si>
  <si>
    <t>utensils</t>
  </si>
  <si>
    <t>jericans+basins</t>
  </si>
  <si>
    <t>transport</t>
  </si>
  <si>
    <t>Cement</t>
  </si>
  <si>
    <t>matress</t>
  </si>
  <si>
    <t>5 put in business</t>
  </si>
  <si>
    <t>doors+nails</t>
  </si>
  <si>
    <t>Bed+matress</t>
  </si>
  <si>
    <t>WHEELBARROW+SPADE+JEMBE+PANGA</t>
  </si>
  <si>
    <t>BASINS</t>
  </si>
  <si>
    <t>2;3</t>
  </si>
  <si>
    <t>STILL PLANNING ON WHAT HE SHOULD DO WITH THE MONEY</t>
  </si>
  <si>
    <t>FARMS EQUIPMENTS</t>
  </si>
  <si>
    <t>13/2/2013</t>
  </si>
  <si>
    <t>WILL COLLECT TRANSFER AFTER TALKING THROUGH WITH SPOUSE</t>
  </si>
  <si>
    <t>14/2/2013</t>
  </si>
  <si>
    <t>15/2/2013</t>
  </si>
  <si>
    <t>2/152013</t>
  </si>
  <si>
    <t>trasport</t>
  </si>
  <si>
    <t>17/2/2013</t>
  </si>
  <si>
    <t>food flask</t>
  </si>
  <si>
    <t>Panga+Jiko+transport</t>
  </si>
  <si>
    <t>Sand</t>
  </si>
  <si>
    <t>chairs+cushions+transport</t>
  </si>
  <si>
    <t>Labour+mum</t>
  </si>
  <si>
    <t>Someone tried to break into her house the day people received the transfer but she shouted and this person ran away.</t>
  </si>
  <si>
    <t>18/2/2013</t>
  </si>
  <si>
    <t>5-NEIGHBOUR KEEPING</t>
  </si>
  <si>
    <t>CHAIRS+CUSHIONS</t>
  </si>
  <si>
    <t>SUPERDRUM</t>
  </si>
  <si>
    <t>PHONE</t>
  </si>
  <si>
    <t>16/02/2013</t>
  </si>
  <si>
    <t>13/02/2013</t>
  </si>
  <si>
    <t>funeral donations</t>
  </si>
  <si>
    <t>BOUGHT A DOOR FOR THE HOUSE SHE BUILT</t>
  </si>
  <si>
    <t>THOSE WHO DID NOT GET THE MONEY</t>
  </si>
  <si>
    <t>BOUGHT MACHINE FOR CUTTING WOOD</t>
  </si>
  <si>
    <t>LENT HIS BROTHER WITH SOME MONEY</t>
  </si>
  <si>
    <t>RENTING LAND FOR FARM USE</t>
  </si>
  <si>
    <t>BOUGHT HOUSEHOLD ITEMS</t>
  </si>
  <si>
    <t>MADE A FENCE AROUND THE HOUSE+BOUGHT CEMENT AND SAND</t>
  </si>
  <si>
    <t>14/02/2013</t>
  </si>
  <si>
    <t>DOOR</t>
  </si>
  <si>
    <t>FURNITURE CUSHIONS</t>
  </si>
  <si>
    <t>GAVE THE MOTHER SOME MONEY</t>
  </si>
  <si>
    <t>5- WANTS TO START BUSINESS WITH THE REMAINING BALANCE</t>
  </si>
  <si>
    <t>FURNITURE FOR THE HOUSE</t>
  </si>
  <si>
    <t>TRANSPORT +LABOUR</t>
  </si>
  <si>
    <t>5- WANTS TO BUILD A HOUSE WITH THE REMAINING FUNDS</t>
  </si>
  <si>
    <t>FUNERAL SERVICES</t>
  </si>
  <si>
    <t>WOOD+NAILS</t>
  </si>
  <si>
    <t>15/02/2013</t>
  </si>
  <si>
    <t>DK</t>
  </si>
  <si>
    <t>HOSTED GUESTS IN HIS HOUSE AND BOUGHT THEM SOME FOOD</t>
  </si>
  <si>
    <t>3,2</t>
  </si>
  <si>
    <t>REPAIR OF MOTORCYCLE</t>
  </si>
  <si>
    <t>BOUGHT TELEVISION+DECK+ BATTERY FOR THE TV</t>
  </si>
  <si>
    <t>THE RECEPIENT GOT THREATS THAT THE MONEY SHE GOT WAS ILLEGAL</t>
  </si>
  <si>
    <t>5- WANTS TO PAY FEES FOR THE CHILD WHO IS IN SCHOOL</t>
  </si>
  <si>
    <t>CROCKERY+RENTED LAND</t>
  </si>
  <si>
    <t>C.1.y other 3</t>
  </si>
  <si>
    <t>C.1.Y other 3 Amount</t>
  </si>
  <si>
    <t>Windows</t>
  </si>
  <si>
    <t>Door</t>
  </si>
  <si>
    <t>Daughter  in law</t>
  </si>
  <si>
    <t>WILL COLLECT ON THURSDAY WHEN HE GOES TO TOWN</t>
  </si>
  <si>
    <t>TV</t>
  </si>
  <si>
    <t xml:space="preserve"> CEMENT10 BAGS</t>
  </si>
  <si>
    <t>SANDS TWO TRAILER</t>
  </si>
  <si>
    <t>D00R</t>
  </si>
  <si>
    <t>WINDOW</t>
  </si>
  <si>
    <t>19/2/2013</t>
  </si>
  <si>
    <t>WAITING FOR HIS ELDER BROTHER TO CHANGE HIS HOUSE FIRST (CULTURAL BACKGROUND)</t>
  </si>
  <si>
    <t>18/02/2013</t>
  </si>
  <si>
    <t>SUFURIA</t>
  </si>
  <si>
    <t>5-WANTS TO PAY FEES FOR HER CHILDREN</t>
  </si>
  <si>
    <t>19/02/2013</t>
  </si>
  <si>
    <t>SUIT CASE</t>
  </si>
  <si>
    <t>5- WANTS TO START A BUSINESS WITH THE BALANCE IN THE MPESA ACCOUNT</t>
  </si>
  <si>
    <t>23/2/2013</t>
  </si>
  <si>
    <t>TRANSPORT FOR CARRYING FURNITURE</t>
  </si>
  <si>
    <t xml:space="preserve">FURNITURE </t>
  </si>
  <si>
    <t>23/02/2013</t>
  </si>
  <si>
    <t>SET+BICYCLE+FURNITURE</t>
  </si>
  <si>
    <t>NAILS+FUNDI WAGES+SUFURIA+ LENT DAUGHTER MONEY</t>
  </si>
  <si>
    <t>SAND</t>
  </si>
  <si>
    <t>GRASS</t>
  </si>
  <si>
    <t>LABOUR</t>
  </si>
  <si>
    <t>24/2/2013</t>
  </si>
  <si>
    <t>UNIFORM</t>
  </si>
  <si>
    <t>WATERPROOF</t>
  </si>
  <si>
    <t>ROUGH CAST</t>
  </si>
  <si>
    <t>MOTHER</t>
  </si>
  <si>
    <t>5 KEEPING IN THE HOUSE</t>
  </si>
  <si>
    <t>COLLEGE</t>
  </si>
  <si>
    <t>Maize</t>
  </si>
  <si>
    <t>Bed+matress+ blanket</t>
  </si>
  <si>
    <t>NAILS+labour</t>
  </si>
  <si>
    <t>BED+MATRESS</t>
  </si>
  <si>
    <t>UTENSILS</t>
  </si>
  <si>
    <t>PARENT</t>
  </si>
  <si>
    <t>Wood</t>
  </si>
  <si>
    <t>13/3/2013</t>
  </si>
  <si>
    <t>His ID was used so the money got into his account</t>
  </si>
  <si>
    <t>solar+battery+inverter</t>
  </si>
  <si>
    <t>bicycle+ transport</t>
  </si>
  <si>
    <t>Saving</t>
  </si>
  <si>
    <t>Those who did not get the money were saying that they will have to return the transfer at some point.</t>
  </si>
  <si>
    <t>CR</t>
  </si>
  <si>
    <t>LABOR</t>
  </si>
  <si>
    <t>CHICKEN HOUSE</t>
  </si>
  <si>
    <t>KITCHENWARE</t>
  </si>
  <si>
    <t>SEWING MACHINE</t>
  </si>
  <si>
    <t>SPOUSE</t>
  </si>
  <si>
    <t>POCKETMONEY</t>
  </si>
  <si>
    <t>TRANSPORT</t>
  </si>
  <si>
    <t>TOILET</t>
  </si>
  <si>
    <t>MEMORIAL</t>
  </si>
  <si>
    <t>WIREMESH</t>
  </si>
  <si>
    <t>FUNERAL</t>
  </si>
  <si>
    <t>Total</t>
  </si>
  <si>
    <t>Total reported funds spent in all spending categories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</si>
</sst>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00000%"/>
    <numFmt numFmtId="172" formatCode="0.0000000000"/>
  </numFmts>
  <fonts count="48"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46" applyFont="1" applyFill="1" applyAlignment="1">
      <alignment horizontal="left"/>
      <protection/>
    </xf>
    <xf numFmtId="3" fontId="23" fillId="0" borderId="0" xfId="46" applyNumberFormat="1" applyFont="1" applyFill="1" applyAlignment="1">
      <alignment horizontal="left"/>
      <protection/>
    </xf>
    <xf numFmtId="49" fontId="23" fillId="0" borderId="0" xfId="46" applyNumberFormat="1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4" fillId="0" borderId="0" xfId="46" applyFont="1" applyFill="1" applyBorder="1" applyAlignment="1">
      <alignment horizontal="left"/>
      <protection/>
    </xf>
    <xf numFmtId="14" fontId="23" fillId="0" borderId="0" xfId="46" applyNumberFormat="1" applyFont="1" applyFill="1" applyAlignment="1">
      <alignment horizontal="left"/>
      <protection/>
    </xf>
    <xf numFmtId="0" fontId="25" fillId="0" borderId="10" xfId="46" applyFont="1" applyFill="1" applyBorder="1" applyAlignment="1">
      <alignment horizontal="left"/>
      <protection/>
    </xf>
    <xf numFmtId="0" fontId="26" fillId="0" borderId="10" xfId="46" applyFont="1" applyFill="1" applyBorder="1" applyAlignment="1">
      <alignment horizontal="left"/>
      <protection/>
    </xf>
    <xf numFmtId="14" fontId="25" fillId="0" borderId="10" xfId="46" applyNumberFormat="1" applyFont="1" applyFill="1" applyBorder="1" applyAlignment="1">
      <alignment horizontal="left"/>
      <protection/>
    </xf>
    <xf numFmtId="0" fontId="26" fillId="0" borderId="10" xfId="47" applyFont="1" applyFill="1" applyBorder="1" applyAlignment="1">
      <alignment horizontal="left"/>
      <protection/>
    </xf>
    <xf numFmtId="14" fontId="46" fillId="0" borderId="0" xfId="65" applyNumberFormat="1" applyFont="1" applyFill="1" applyBorder="1" applyAlignment="1">
      <alignment horizontal="left"/>
      <protection/>
    </xf>
    <xf numFmtId="0" fontId="23" fillId="0" borderId="0" xfId="0" applyFont="1" applyFill="1" applyAlignment="1">
      <alignment/>
    </xf>
    <xf numFmtId="0" fontId="23" fillId="0" borderId="0" xfId="46" applyNumberFormat="1" applyFont="1" applyFill="1" applyAlignment="1">
      <alignment horizontal="left"/>
      <protection/>
    </xf>
    <xf numFmtId="0" fontId="23" fillId="0" borderId="0" xfId="46" applyNumberFormat="1" applyFont="1" applyFill="1" applyAlignment="1" quotePrefix="1">
      <alignment horizontal="left"/>
      <protection/>
    </xf>
    <xf numFmtId="1" fontId="25" fillId="0" borderId="0" xfId="46" applyNumberFormat="1" applyFont="1" applyFill="1" applyBorder="1" applyAlignment="1">
      <alignment horizontal="left"/>
      <protection/>
    </xf>
    <xf numFmtId="0" fontId="26" fillId="0" borderId="0" xfId="46" applyFont="1" applyFill="1" applyAlignment="1">
      <alignment horizontal="left"/>
      <protection/>
    </xf>
    <xf numFmtId="9" fontId="0" fillId="0" borderId="0" xfId="68" applyFill="1" applyAlignment="1">
      <alignment horizontal="left"/>
    </xf>
    <xf numFmtId="166" fontId="0" fillId="0" borderId="0" xfId="68" applyNumberFormat="1" applyFill="1" applyAlignment="1">
      <alignment horizontal="left"/>
    </xf>
    <xf numFmtId="166" fontId="23" fillId="0" borderId="0" xfId="46" applyNumberFormat="1" applyFont="1" applyFill="1" applyAlignment="1">
      <alignment horizontal="left"/>
      <protection/>
    </xf>
    <xf numFmtId="44" fontId="0" fillId="0" borderId="0" xfId="44" applyFill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1 2" xfId="48"/>
    <cellStyle name="Excel Built-in Normal 2" xfId="49"/>
    <cellStyle name="Excel Built-in Normal 3" xfId="50"/>
    <cellStyle name="Excel Built-in Normal 4" xfId="51"/>
    <cellStyle name="Excel Built-in Normal 5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9"/>
  <sheetViews>
    <sheetView tabSelected="1" zoomScale="125" zoomScaleNormal="125" workbookViewId="0" topLeftCell="A1">
      <pane ySplit="12" topLeftCell="BM13" activePane="bottomLeft" state="frozen"/>
      <selection pane="topLeft" activeCell="A1" sqref="A1"/>
      <selection pane="bottomLeft" activeCell="AF17" sqref="AF17"/>
    </sheetView>
  </sheetViews>
  <sheetFormatPr defaultColWidth="12.140625" defaultRowHeight="15" customHeight="1"/>
  <cols>
    <col min="1" max="1" width="17.421875" style="6" customWidth="1"/>
    <col min="2" max="2" width="18.8515625" style="1" customWidth="1"/>
    <col min="3" max="3" width="15.8515625" style="1" customWidth="1"/>
    <col min="4" max="4" width="19.421875" style="3" bestFit="1" customWidth="1"/>
    <col min="5" max="5" width="20.421875" style="1" customWidth="1"/>
    <col min="6" max="6" width="59.8515625" style="1" customWidth="1"/>
    <col min="7" max="7" width="18.8515625" style="1" customWidth="1"/>
    <col min="8" max="8" width="16.8515625" style="1" customWidth="1"/>
    <col min="9" max="9" width="17.8515625" style="1" customWidth="1"/>
    <col min="10" max="10" width="16.28125" style="1" customWidth="1"/>
    <col min="11" max="11" width="20.7109375" style="1" customWidth="1"/>
    <col min="12" max="12" width="12.140625" style="1" customWidth="1"/>
    <col min="13" max="13" width="19.421875" style="1" customWidth="1"/>
    <col min="14" max="14" width="18.421875" style="1" customWidth="1"/>
    <col min="15" max="15" width="45.421875" style="1" customWidth="1"/>
    <col min="16" max="16" width="23.00390625" style="1" customWidth="1"/>
    <col min="17" max="17" width="15.28125" style="1" customWidth="1"/>
    <col min="18" max="18" width="12.140625" style="1" customWidth="1"/>
    <col min="19" max="19" width="17.00390625" style="1" customWidth="1"/>
    <col min="20" max="20" width="12.140625" style="1" customWidth="1"/>
    <col min="21" max="21" width="18.7109375" style="1" customWidth="1"/>
    <col min="22" max="22" width="12.140625" style="1" customWidth="1"/>
    <col min="23" max="23" width="17.421875" style="1" customWidth="1"/>
    <col min="24" max="24" width="14.140625" style="1" customWidth="1"/>
    <col min="25" max="25" width="21.140625" style="1" customWidth="1"/>
    <col min="26" max="26" width="12.7109375" style="1" customWidth="1"/>
    <col min="27" max="27" width="20.140625" style="1" customWidth="1"/>
    <col min="28" max="28" width="17.421875" style="1" customWidth="1"/>
    <col min="29" max="29" width="20.421875" style="1" customWidth="1"/>
    <col min="30" max="30" width="15.7109375" style="1" customWidth="1"/>
    <col min="31" max="31" width="20.421875" style="1" customWidth="1"/>
    <col min="32" max="32" width="31.7109375" style="1" customWidth="1"/>
    <col min="33" max="35" width="20.421875" style="1" customWidth="1"/>
    <col min="36" max="36" width="19.421875" style="1" customWidth="1"/>
    <col min="37" max="37" width="24.421875" style="1" customWidth="1"/>
    <col min="38" max="38" width="16.00390625" style="1" customWidth="1"/>
    <col min="39" max="39" width="30.28125" style="1" customWidth="1"/>
    <col min="40" max="40" width="25.7109375" style="1" customWidth="1"/>
    <col min="41" max="41" width="26.140625" style="1" customWidth="1"/>
    <col min="42" max="42" width="17.00390625" style="1" customWidth="1"/>
    <col min="43" max="43" width="50.00390625" style="1" customWidth="1"/>
    <col min="44" max="44" width="22.7109375" style="1" customWidth="1"/>
    <col min="45" max="45" width="18.00390625" style="1" customWidth="1"/>
    <col min="46" max="46" width="16.140625" style="1" customWidth="1"/>
    <col min="47" max="47" width="15.28125" style="1" customWidth="1"/>
    <col min="48" max="48" width="29.28125" style="1" customWidth="1"/>
    <col min="49" max="49" width="21.421875" style="1" customWidth="1"/>
    <col min="50" max="50" width="23.421875" style="1" customWidth="1"/>
    <col min="51" max="51" width="20.421875" style="1" bestFit="1" customWidth="1"/>
    <col min="52" max="52" width="25.7109375" style="1" customWidth="1"/>
    <col min="53" max="53" width="59.8515625" style="1" customWidth="1"/>
    <col min="54" max="54" width="22.7109375" style="1" customWidth="1"/>
    <col min="55" max="55" width="23.28125" style="1" customWidth="1"/>
    <col min="56" max="57" width="22.7109375" style="1" customWidth="1"/>
    <col min="58" max="58" width="17.28125" style="1" customWidth="1"/>
    <col min="59" max="59" width="21.00390625" style="1" customWidth="1"/>
    <col min="60" max="60" width="28.421875" style="1" customWidth="1"/>
    <col min="61" max="61" width="20.28125" style="1" customWidth="1"/>
    <col min="62" max="62" width="27.421875" style="1" customWidth="1"/>
    <col min="63" max="63" width="22.421875" style="1" customWidth="1"/>
    <col min="64" max="64" width="24.8515625" style="1" bestFit="1" customWidth="1"/>
    <col min="65" max="66" width="21.28125" style="1" customWidth="1"/>
    <col min="67" max="16384" width="12.140625" style="1" customWidth="1"/>
  </cols>
  <sheetData>
    <row r="1" spans="1:66" ht="15" customHeight="1">
      <c r="A1" s="15">
        <v>1</v>
      </c>
      <c r="B1" s="4">
        <f aca="true" t="shared" si="0" ref="B1:Q1">COUNTIF(B$13:B$526,$A1)</f>
        <v>351</v>
      </c>
      <c r="C1" s="4">
        <f t="shared" si="0"/>
        <v>313</v>
      </c>
      <c r="D1" s="4">
        <f t="shared" si="0"/>
        <v>351</v>
      </c>
      <c r="E1" s="4">
        <f t="shared" si="0"/>
        <v>342</v>
      </c>
      <c r="F1" s="4">
        <f t="shared" si="0"/>
        <v>0</v>
      </c>
      <c r="G1" s="4">
        <f t="shared" si="0"/>
        <v>8</v>
      </c>
      <c r="H1" s="4">
        <f t="shared" si="0"/>
        <v>0</v>
      </c>
      <c r="I1" s="4">
        <f t="shared" si="0"/>
        <v>0</v>
      </c>
      <c r="J1" s="4">
        <f t="shared" si="0"/>
        <v>133</v>
      </c>
      <c r="K1" s="4">
        <f t="shared" si="0"/>
        <v>0</v>
      </c>
      <c r="L1" s="4">
        <f t="shared" si="0"/>
        <v>56</v>
      </c>
      <c r="M1" s="4">
        <f t="shared" si="0"/>
        <v>0</v>
      </c>
      <c r="N1" s="4">
        <f t="shared" si="0"/>
        <v>67</v>
      </c>
      <c r="O1" s="4">
        <f t="shared" si="0"/>
        <v>0</v>
      </c>
      <c r="P1" s="4">
        <f t="shared" si="0"/>
        <v>19</v>
      </c>
      <c r="Q1" s="4">
        <f t="shared" si="0"/>
        <v>0</v>
      </c>
      <c r="R1" s="4">
        <f aca="true" t="shared" si="1" ref="C1:BN5">COUNTIF(R$13:R$526,$A1)</f>
        <v>49</v>
      </c>
      <c r="S1" s="4">
        <f t="shared" si="1"/>
        <v>0</v>
      </c>
      <c r="T1" s="4">
        <f t="shared" si="1"/>
        <v>7</v>
      </c>
      <c r="U1" s="4">
        <f t="shared" si="1"/>
        <v>0</v>
      </c>
      <c r="V1" s="4">
        <f t="shared" si="1"/>
        <v>257</v>
      </c>
      <c r="W1" s="4">
        <f t="shared" si="1"/>
        <v>0</v>
      </c>
      <c r="X1" s="4">
        <f t="shared" si="1"/>
        <v>3</v>
      </c>
      <c r="Y1" s="4">
        <f t="shared" si="1"/>
        <v>0</v>
      </c>
      <c r="Z1" s="4">
        <f t="shared" si="1"/>
        <v>102</v>
      </c>
      <c r="AA1" s="4">
        <f t="shared" si="1"/>
        <v>0</v>
      </c>
      <c r="AB1" s="4">
        <f t="shared" si="1"/>
        <v>21</v>
      </c>
      <c r="AC1" s="4">
        <f t="shared" si="1"/>
        <v>0</v>
      </c>
      <c r="AD1" s="4">
        <f t="shared" si="1"/>
        <v>0</v>
      </c>
      <c r="AE1" s="4">
        <f t="shared" si="1"/>
        <v>0</v>
      </c>
      <c r="AF1" s="4">
        <f t="shared" si="1"/>
        <v>0</v>
      </c>
      <c r="AG1" s="4">
        <f t="shared" si="1"/>
        <v>0</v>
      </c>
      <c r="AH1" s="4">
        <f t="shared" si="1"/>
        <v>0</v>
      </c>
      <c r="AI1" s="4">
        <f t="shared" si="1"/>
        <v>0</v>
      </c>
      <c r="AJ1" s="4">
        <f t="shared" si="1"/>
        <v>144</v>
      </c>
      <c r="AK1" s="4">
        <f t="shared" si="1"/>
        <v>3</v>
      </c>
      <c r="AL1" s="4">
        <f t="shared" si="1"/>
        <v>1</v>
      </c>
      <c r="AM1" s="4">
        <f t="shared" si="1"/>
        <v>4</v>
      </c>
      <c r="AN1" s="4">
        <f t="shared" si="1"/>
        <v>12</v>
      </c>
      <c r="AO1" s="4">
        <f t="shared" si="1"/>
        <v>4</v>
      </c>
      <c r="AP1" s="4">
        <f t="shared" si="1"/>
        <v>0</v>
      </c>
      <c r="AQ1" s="4">
        <f t="shared" si="1"/>
        <v>340</v>
      </c>
      <c r="AR1" s="4">
        <f t="shared" si="1"/>
        <v>0</v>
      </c>
      <c r="AS1" s="4">
        <f t="shared" si="1"/>
        <v>0</v>
      </c>
      <c r="AT1" s="4">
        <f t="shared" si="1"/>
        <v>0</v>
      </c>
      <c r="AU1" s="4">
        <f t="shared" si="1"/>
        <v>0</v>
      </c>
      <c r="AV1" s="4">
        <f t="shared" si="1"/>
        <v>6</v>
      </c>
      <c r="AW1" s="4">
        <f t="shared" si="1"/>
        <v>0</v>
      </c>
      <c r="AX1" s="4">
        <f t="shared" si="1"/>
        <v>6</v>
      </c>
      <c r="AY1" s="4">
        <f t="shared" si="1"/>
        <v>0</v>
      </c>
      <c r="AZ1" s="4">
        <f t="shared" si="1"/>
        <v>0</v>
      </c>
      <c r="BA1" s="4">
        <f t="shared" si="1"/>
        <v>18</v>
      </c>
      <c r="BB1" s="4">
        <f t="shared" si="1"/>
        <v>0</v>
      </c>
      <c r="BC1" s="4">
        <f t="shared" si="1"/>
        <v>0</v>
      </c>
      <c r="BD1" s="4">
        <f t="shared" si="1"/>
        <v>0</v>
      </c>
      <c r="BE1" s="4">
        <f t="shared" si="1"/>
        <v>0</v>
      </c>
      <c r="BF1" s="4">
        <f t="shared" si="1"/>
        <v>2</v>
      </c>
      <c r="BG1" s="4">
        <f t="shared" si="1"/>
        <v>0</v>
      </c>
      <c r="BH1" s="4">
        <f t="shared" si="1"/>
        <v>0</v>
      </c>
      <c r="BI1" s="4">
        <f t="shared" si="1"/>
        <v>126</v>
      </c>
      <c r="BJ1" s="4">
        <f t="shared" si="1"/>
        <v>174</v>
      </c>
      <c r="BK1" s="4">
        <f t="shared" si="1"/>
        <v>97</v>
      </c>
      <c r="BL1" s="4">
        <f t="shared" si="1"/>
        <v>132</v>
      </c>
      <c r="BM1" s="4">
        <f t="shared" si="1"/>
        <v>52</v>
      </c>
      <c r="BN1" s="4">
        <f t="shared" si="1"/>
        <v>259</v>
      </c>
    </row>
    <row r="2" spans="1:66" ht="15" customHeight="1">
      <c r="A2" s="15">
        <f>A1+1</f>
        <v>2</v>
      </c>
      <c r="B2" s="4">
        <f>COUNTIF(B$13:B$526,$A2)</f>
        <v>0</v>
      </c>
      <c r="C2" s="4">
        <f t="shared" si="1"/>
        <v>38</v>
      </c>
      <c r="D2" s="4">
        <f t="shared" si="1"/>
        <v>0</v>
      </c>
      <c r="E2" s="4">
        <f t="shared" si="1"/>
        <v>1</v>
      </c>
      <c r="F2" s="4">
        <f t="shared" si="1"/>
        <v>0</v>
      </c>
      <c r="G2" s="4">
        <f t="shared" si="1"/>
        <v>335</v>
      </c>
      <c r="H2" s="4">
        <f t="shared" si="1"/>
        <v>0</v>
      </c>
      <c r="I2" s="4">
        <f t="shared" si="1"/>
        <v>0</v>
      </c>
      <c r="J2" s="4">
        <f t="shared" si="1"/>
        <v>0</v>
      </c>
      <c r="K2" s="4">
        <f t="shared" si="1"/>
        <v>0</v>
      </c>
      <c r="L2" s="4">
        <f t="shared" si="1"/>
        <v>0</v>
      </c>
      <c r="M2" s="4">
        <f t="shared" si="1"/>
        <v>0</v>
      </c>
      <c r="N2" s="4">
        <f t="shared" si="1"/>
        <v>0</v>
      </c>
      <c r="O2" s="4">
        <f t="shared" si="1"/>
        <v>0</v>
      </c>
      <c r="P2" s="4">
        <f t="shared" si="1"/>
        <v>0</v>
      </c>
      <c r="Q2" s="4">
        <f t="shared" si="1"/>
        <v>0</v>
      </c>
      <c r="R2" s="4">
        <f t="shared" si="1"/>
        <v>0</v>
      </c>
      <c r="S2" s="4">
        <f t="shared" si="1"/>
        <v>0</v>
      </c>
      <c r="T2" s="4">
        <f t="shared" si="1"/>
        <v>0</v>
      </c>
      <c r="U2" s="4">
        <f t="shared" si="1"/>
        <v>0</v>
      </c>
      <c r="V2" s="4">
        <f t="shared" si="1"/>
        <v>0</v>
      </c>
      <c r="W2" s="4">
        <f t="shared" si="1"/>
        <v>0</v>
      </c>
      <c r="X2" s="4">
        <f t="shared" si="1"/>
        <v>0</v>
      </c>
      <c r="Y2" s="4">
        <f t="shared" si="1"/>
        <v>0</v>
      </c>
      <c r="Z2" s="4">
        <f t="shared" si="1"/>
        <v>0</v>
      </c>
      <c r="AA2" s="4">
        <f t="shared" si="1"/>
        <v>0</v>
      </c>
      <c r="AB2" s="4">
        <f t="shared" si="1"/>
        <v>0</v>
      </c>
      <c r="AC2" s="4">
        <f t="shared" si="1"/>
        <v>0</v>
      </c>
      <c r="AD2" s="4">
        <f t="shared" si="1"/>
        <v>0</v>
      </c>
      <c r="AE2" s="4">
        <f t="shared" si="1"/>
        <v>0</v>
      </c>
      <c r="AF2" s="4">
        <f t="shared" si="1"/>
        <v>0</v>
      </c>
      <c r="AG2" s="4">
        <f t="shared" si="1"/>
        <v>0</v>
      </c>
      <c r="AH2" s="4">
        <f t="shared" si="1"/>
        <v>0</v>
      </c>
      <c r="AI2" s="4">
        <f t="shared" si="1"/>
        <v>0</v>
      </c>
      <c r="AJ2" s="4">
        <f t="shared" si="1"/>
        <v>3</v>
      </c>
      <c r="AK2" s="4">
        <f t="shared" si="1"/>
        <v>334</v>
      </c>
      <c r="AL2" s="4">
        <f t="shared" si="1"/>
        <v>338</v>
      </c>
      <c r="AM2" s="4">
        <f t="shared" si="1"/>
        <v>48</v>
      </c>
      <c r="AN2" s="4">
        <f t="shared" si="1"/>
        <v>326</v>
      </c>
      <c r="AO2" s="4">
        <f t="shared" si="1"/>
        <v>337</v>
      </c>
      <c r="AP2" s="4">
        <f t="shared" si="1"/>
        <v>340</v>
      </c>
      <c r="AQ2" s="4">
        <f t="shared" si="1"/>
        <v>0</v>
      </c>
      <c r="AR2" s="4">
        <f t="shared" si="1"/>
        <v>342</v>
      </c>
      <c r="AS2" s="4">
        <f t="shared" si="1"/>
        <v>0</v>
      </c>
      <c r="AT2" s="4">
        <f t="shared" si="1"/>
        <v>0</v>
      </c>
      <c r="AU2" s="4">
        <f t="shared" si="1"/>
        <v>0</v>
      </c>
      <c r="AV2" s="4">
        <f t="shared" si="1"/>
        <v>321</v>
      </c>
      <c r="AW2" s="4">
        <f t="shared" si="1"/>
        <v>0</v>
      </c>
      <c r="AX2" s="4">
        <f t="shared" si="1"/>
        <v>321</v>
      </c>
      <c r="AY2" s="4">
        <f t="shared" si="1"/>
        <v>0</v>
      </c>
      <c r="AZ2" s="4">
        <f t="shared" si="1"/>
        <v>0</v>
      </c>
      <c r="BA2" s="4">
        <f t="shared" si="1"/>
        <v>310</v>
      </c>
      <c r="BB2" s="4">
        <f t="shared" si="1"/>
        <v>341</v>
      </c>
      <c r="BC2" s="4">
        <f t="shared" si="1"/>
        <v>0</v>
      </c>
      <c r="BD2" s="4">
        <f t="shared" si="1"/>
        <v>0</v>
      </c>
      <c r="BE2" s="4">
        <f t="shared" si="1"/>
        <v>0</v>
      </c>
      <c r="BF2" s="4">
        <f t="shared" si="1"/>
        <v>339</v>
      </c>
      <c r="BG2" s="4">
        <f t="shared" si="1"/>
        <v>0</v>
      </c>
      <c r="BH2" s="4">
        <f t="shared" si="1"/>
        <v>0</v>
      </c>
      <c r="BI2" s="4">
        <f t="shared" si="1"/>
        <v>203</v>
      </c>
      <c r="BJ2" s="4">
        <f t="shared" si="1"/>
        <v>144</v>
      </c>
      <c r="BK2" s="4">
        <f t="shared" si="1"/>
        <v>227</v>
      </c>
      <c r="BL2" s="4">
        <f t="shared" si="1"/>
        <v>195</v>
      </c>
      <c r="BM2" s="4">
        <f t="shared" si="1"/>
        <v>34</v>
      </c>
      <c r="BN2" s="4">
        <f t="shared" si="1"/>
        <v>34</v>
      </c>
    </row>
    <row r="3" spans="1:66" ht="15" customHeight="1">
      <c r="A3" s="15">
        <f>A2+1</f>
        <v>3</v>
      </c>
      <c r="B3" s="4">
        <f>COUNTIF(B$13:B$526,$A3)</f>
        <v>0</v>
      </c>
      <c r="C3" s="4">
        <f t="shared" si="1"/>
        <v>0</v>
      </c>
      <c r="D3" s="4">
        <f t="shared" si="1"/>
        <v>0</v>
      </c>
      <c r="E3" s="4">
        <f t="shared" si="1"/>
        <v>5</v>
      </c>
      <c r="F3" s="4">
        <f t="shared" si="1"/>
        <v>0</v>
      </c>
      <c r="G3" s="4">
        <f t="shared" si="1"/>
        <v>0</v>
      </c>
      <c r="H3" s="4">
        <f t="shared" si="1"/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  <c r="N3" s="4">
        <f t="shared" si="1"/>
        <v>0</v>
      </c>
      <c r="O3" s="4">
        <f t="shared" si="1"/>
        <v>0</v>
      </c>
      <c r="P3" s="4">
        <f t="shared" si="1"/>
        <v>0</v>
      </c>
      <c r="Q3" s="4">
        <f t="shared" si="1"/>
        <v>0</v>
      </c>
      <c r="R3" s="4">
        <f t="shared" si="1"/>
        <v>0</v>
      </c>
      <c r="S3" s="4">
        <f t="shared" si="1"/>
        <v>0</v>
      </c>
      <c r="T3" s="4">
        <f t="shared" si="1"/>
        <v>0</v>
      </c>
      <c r="U3" s="4">
        <f t="shared" si="1"/>
        <v>0</v>
      </c>
      <c r="V3" s="4">
        <f t="shared" si="1"/>
        <v>0</v>
      </c>
      <c r="W3" s="4">
        <f t="shared" si="1"/>
        <v>0</v>
      </c>
      <c r="X3" s="4">
        <f t="shared" si="1"/>
        <v>0</v>
      </c>
      <c r="Y3" s="4">
        <f t="shared" si="1"/>
        <v>0</v>
      </c>
      <c r="Z3" s="4">
        <f t="shared" si="1"/>
        <v>0</v>
      </c>
      <c r="AA3" s="4">
        <f t="shared" si="1"/>
        <v>0</v>
      </c>
      <c r="AB3" s="4">
        <f t="shared" si="1"/>
        <v>0</v>
      </c>
      <c r="AC3" s="4">
        <f t="shared" si="1"/>
        <v>0</v>
      </c>
      <c r="AD3" s="4">
        <f t="shared" si="1"/>
        <v>0</v>
      </c>
      <c r="AE3" s="4">
        <f t="shared" si="1"/>
        <v>0</v>
      </c>
      <c r="AF3" s="4">
        <f t="shared" si="1"/>
        <v>0</v>
      </c>
      <c r="AG3" s="4">
        <f t="shared" si="1"/>
        <v>0</v>
      </c>
      <c r="AH3" s="4">
        <f t="shared" si="1"/>
        <v>0</v>
      </c>
      <c r="AI3" s="4">
        <f t="shared" si="1"/>
        <v>0</v>
      </c>
      <c r="AJ3" s="4">
        <f t="shared" si="1"/>
        <v>164</v>
      </c>
      <c r="AK3" s="4">
        <f t="shared" si="1"/>
        <v>0</v>
      </c>
      <c r="AL3" s="4">
        <f t="shared" si="1"/>
        <v>0</v>
      </c>
      <c r="AM3" s="4">
        <f t="shared" si="1"/>
        <v>64</v>
      </c>
      <c r="AN3" s="4">
        <f t="shared" si="1"/>
        <v>0</v>
      </c>
      <c r="AO3" s="4">
        <f t="shared" si="1"/>
        <v>0</v>
      </c>
      <c r="AP3" s="4">
        <f t="shared" si="1"/>
        <v>0</v>
      </c>
      <c r="AQ3" s="4">
        <f t="shared" si="1"/>
        <v>0</v>
      </c>
      <c r="AR3" s="4">
        <f t="shared" si="1"/>
        <v>0</v>
      </c>
      <c r="AS3" s="4">
        <f t="shared" si="1"/>
        <v>0</v>
      </c>
      <c r="AT3" s="4">
        <f t="shared" si="1"/>
        <v>0</v>
      </c>
      <c r="AU3" s="4">
        <f t="shared" si="1"/>
        <v>0</v>
      </c>
      <c r="AV3" s="4">
        <f t="shared" si="1"/>
        <v>0</v>
      </c>
      <c r="AW3" s="4">
        <f t="shared" si="1"/>
        <v>0</v>
      </c>
      <c r="AX3" s="4">
        <f t="shared" si="1"/>
        <v>0</v>
      </c>
      <c r="AY3" s="4">
        <f t="shared" si="1"/>
        <v>0</v>
      </c>
      <c r="AZ3" s="4">
        <f t="shared" si="1"/>
        <v>0</v>
      </c>
      <c r="BA3" s="4">
        <f t="shared" si="1"/>
        <v>0</v>
      </c>
      <c r="BB3" s="4">
        <f t="shared" si="1"/>
        <v>0</v>
      </c>
      <c r="BC3" s="4">
        <f t="shared" si="1"/>
        <v>0</v>
      </c>
      <c r="BD3" s="4">
        <f t="shared" si="1"/>
        <v>0</v>
      </c>
      <c r="BE3" s="4">
        <f t="shared" si="1"/>
        <v>0</v>
      </c>
      <c r="BF3" s="4">
        <f t="shared" si="1"/>
        <v>0</v>
      </c>
      <c r="BG3" s="4">
        <f t="shared" si="1"/>
        <v>0</v>
      </c>
      <c r="BH3" s="4">
        <f t="shared" si="1"/>
        <v>0</v>
      </c>
      <c r="BI3" s="4">
        <f t="shared" si="1"/>
        <v>0</v>
      </c>
      <c r="BJ3" s="4">
        <f t="shared" si="1"/>
        <v>0</v>
      </c>
      <c r="BK3" s="4">
        <f t="shared" si="1"/>
        <v>0</v>
      </c>
      <c r="BL3" s="4">
        <f t="shared" si="1"/>
        <v>0</v>
      </c>
      <c r="BM3" s="4">
        <f t="shared" si="1"/>
        <v>26</v>
      </c>
      <c r="BN3" s="4">
        <f t="shared" si="1"/>
        <v>0</v>
      </c>
    </row>
    <row r="4" spans="1:66" ht="15" customHeight="1">
      <c r="A4" s="15">
        <f>A3+1</f>
        <v>4</v>
      </c>
      <c r="B4" s="4">
        <f>COUNTIF(B$13:B$526,$A4)</f>
        <v>0</v>
      </c>
      <c r="C4" s="4">
        <f t="shared" si="1"/>
        <v>0</v>
      </c>
      <c r="D4" s="4">
        <f t="shared" si="1"/>
        <v>0</v>
      </c>
      <c r="E4" s="4">
        <f t="shared" si="1"/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  <c r="N4" s="4">
        <f t="shared" si="1"/>
        <v>0</v>
      </c>
      <c r="O4" s="4">
        <f t="shared" si="1"/>
        <v>0</v>
      </c>
      <c r="P4" s="4">
        <f t="shared" si="1"/>
        <v>0</v>
      </c>
      <c r="Q4" s="4">
        <f t="shared" si="1"/>
        <v>0</v>
      </c>
      <c r="R4" s="4">
        <f t="shared" si="1"/>
        <v>0</v>
      </c>
      <c r="S4" s="4">
        <f t="shared" si="1"/>
        <v>0</v>
      </c>
      <c r="T4" s="4">
        <f t="shared" si="1"/>
        <v>0</v>
      </c>
      <c r="U4" s="4">
        <f t="shared" si="1"/>
        <v>0</v>
      </c>
      <c r="V4" s="4">
        <f t="shared" si="1"/>
        <v>0</v>
      </c>
      <c r="W4" s="4">
        <f t="shared" si="1"/>
        <v>0</v>
      </c>
      <c r="X4" s="4">
        <f t="shared" si="1"/>
        <v>0</v>
      </c>
      <c r="Y4" s="4">
        <f t="shared" si="1"/>
        <v>0</v>
      </c>
      <c r="Z4" s="4">
        <f t="shared" si="1"/>
        <v>0</v>
      </c>
      <c r="AA4" s="4">
        <f t="shared" si="1"/>
        <v>0</v>
      </c>
      <c r="AB4" s="4">
        <f t="shared" si="1"/>
        <v>0</v>
      </c>
      <c r="AC4" s="4">
        <f t="shared" si="1"/>
        <v>0</v>
      </c>
      <c r="AD4" s="4">
        <f t="shared" si="1"/>
        <v>0</v>
      </c>
      <c r="AE4" s="4">
        <f t="shared" si="1"/>
        <v>0</v>
      </c>
      <c r="AF4" s="4">
        <f t="shared" si="1"/>
        <v>0</v>
      </c>
      <c r="AG4" s="4">
        <f t="shared" si="1"/>
        <v>0</v>
      </c>
      <c r="AH4" s="4">
        <f t="shared" si="1"/>
        <v>0</v>
      </c>
      <c r="AI4" s="4">
        <f t="shared" si="1"/>
        <v>0</v>
      </c>
      <c r="AJ4" s="4">
        <f t="shared" si="1"/>
        <v>9</v>
      </c>
      <c r="AK4" s="4">
        <f t="shared" si="1"/>
        <v>0</v>
      </c>
      <c r="AL4" s="4">
        <f t="shared" si="1"/>
        <v>0</v>
      </c>
      <c r="AM4" s="4">
        <f>COUNTIF(AM$13:AM$526,"2,3")</f>
        <v>32</v>
      </c>
      <c r="AN4" s="4">
        <f t="shared" si="1"/>
        <v>0</v>
      </c>
      <c r="AO4" s="4">
        <f t="shared" si="1"/>
        <v>0</v>
      </c>
      <c r="AP4" s="4">
        <f t="shared" si="1"/>
        <v>0</v>
      </c>
      <c r="AQ4" s="4">
        <f t="shared" si="1"/>
        <v>0</v>
      </c>
      <c r="AR4" s="4">
        <f t="shared" si="1"/>
        <v>0</v>
      </c>
      <c r="AS4" s="4">
        <f t="shared" si="1"/>
        <v>0</v>
      </c>
      <c r="AT4" s="4">
        <f t="shared" si="1"/>
        <v>0</v>
      </c>
      <c r="AU4" s="4">
        <f t="shared" si="1"/>
        <v>0</v>
      </c>
      <c r="AV4" s="4">
        <f t="shared" si="1"/>
        <v>0</v>
      </c>
      <c r="AW4" s="4">
        <f t="shared" si="1"/>
        <v>0</v>
      </c>
      <c r="AX4" s="4">
        <f t="shared" si="1"/>
        <v>0</v>
      </c>
      <c r="AY4" s="4">
        <f t="shared" si="1"/>
        <v>0</v>
      </c>
      <c r="AZ4" s="4">
        <f t="shared" si="1"/>
        <v>0</v>
      </c>
      <c r="BA4" s="4">
        <f t="shared" si="1"/>
        <v>0</v>
      </c>
      <c r="BB4" s="4">
        <f t="shared" si="1"/>
        <v>0</v>
      </c>
      <c r="BC4" s="4">
        <f t="shared" si="1"/>
        <v>0</v>
      </c>
      <c r="BD4" s="4">
        <f t="shared" si="1"/>
        <v>0</v>
      </c>
      <c r="BE4" s="4">
        <f t="shared" si="1"/>
        <v>0</v>
      </c>
      <c r="BF4" s="4">
        <f t="shared" si="1"/>
        <v>0</v>
      </c>
      <c r="BG4" s="4">
        <f t="shared" si="1"/>
        <v>0</v>
      </c>
      <c r="BH4" s="4">
        <f t="shared" si="1"/>
        <v>0</v>
      </c>
      <c r="BI4" s="4">
        <f t="shared" si="1"/>
        <v>0</v>
      </c>
      <c r="BJ4" s="4">
        <f t="shared" si="1"/>
        <v>0</v>
      </c>
      <c r="BK4" s="4">
        <f t="shared" si="1"/>
        <v>0</v>
      </c>
      <c r="BL4" s="4">
        <f t="shared" si="1"/>
        <v>0</v>
      </c>
      <c r="BM4" s="4">
        <f t="shared" si="1"/>
        <v>208</v>
      </c>
      <c r="BN4" s="4">
        <f t="shared" si="1"/>
        <v>0</v>
      </c>
    </row>
    <row r="5" spans="1:66" ht="15" customHeight="1">
      <c r="A5" s="15">
        <f>A4+1</f>
        <v>5</v>
      </c>
      <c r="B5" s="4">
        <f>COUNTIF(B$13:B$526,$A5)</f>
        <v>0</v>
      </c>
      <c r="C5" s="4">
        <f t="shared" si="1"/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3</v>
      </c>
      <c r="I5" s="4">
        <f t="shared" si="1"/>
        <v>0</v>
      </c>
      <c r="J5" s="4">
        <f t="shared" si="1"/>
        <v>0</v>
      </c>
      <c r="K5" s="4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  <c r="O5" s="4">
        <f t="shared" si="1"/>
        <v>0</v>
      </c>
      <c r="P5" s="4">
        <f t="shared" si="1"/>
        <v>0</v>
      </c>
      <c r="Q5" s="4">
        <f aca="true" t="shared" si="2" ref="C5:BN6">COUNTIF(Q$13:Q$526,$A5)</f>
        <v>0</v>
      </c>
      <c r="R5" s="4">
        <f t="shared" si="2"/>
        <v>0</v>
      </c>
      <c r="S5" s="4">
        <f t="shared" si="2"/>
        <v>0</v>
      </c>
      <c r="T5" s="4">
        <f t="shared" si="2"/>
        <v>0</v>
      </c>
      <c r="U5" s="4">
        <f t="shared" si="2"/>
        <v>0</v>
      </c>
      <c r="V5" s="4">
        <f t="shared" si="2"/>
        <v>0</v>
      </c>
      <c r="W5" s="4">
        <f t="shared" si="2"/>
        <v>0</v>
      </c>
      <c r="X5" s="4">
        <f t="shared" si="2"/>
        <v>0</v>
      </c>
      <c r="Y5" s="4">
        <f t="shared" si="2"/>
        <v>0</v>
      </c>
      <c r="Z5" s="4">
        <f t="shared" si="2"/>
        <v>0</v>
      </c>
      <c r="AA5" s="4">
        <f t="shared" si="2"/>
        <v>0</v>
      </c>
      <c r="AB5" s="4">
        <f t="shared" si="2"/>
        <v>0</v>
      </c>
      <c r="AC5" s="4">
        <f t="shared" si="2"/>
        <v>0</v>
      </c>
      <c r="AD5" s="4">
        <f t="shared" si="2"/>
        <v>0</v>
      </c>
      <c r="AE5" s="4">
        <f t="shared" si="2"/>
        <v>0</v>
      </c>
      <c r="AF5" s="4">
        <f t="shared" si="2"/>
        <v>0</v>
      </c>
      <c r="AG5" s="4">
        <f t="shared" si="2"/>
        <v>0</v>
      </c>
      <c r="AH5" s="4">
        <f t="shared" si="2"/>
        <v>0</v>
      </c>
      <c r="AI5" s="4">
        <f t="shared" si="2"/>
        <v>0</v>
      </c>
      <c r="AJ5" s="4">
        <f t="shared" si="2"/>
        <v>0</v>
      </c>
      <c r="AK5" s="4">
        <f t="shared" si="2"/>
        <v>0</v>
      </c>
      <c r="AL5" s="4">
        <f t="shared" si="2"/>
        <v>0</v>
      </c>
      <c r="AM5" s="4">
        <f>COUNTIF(AM$13:AM$526,"3,2")</f>
        <v>2</v>
      </c>
      <c r="AN5" s="4">
        <f t="shared" si="2"/>
        <v>0</v>
      </c>
      <c r="AO5" s="4">
        <f t="shared" si="2"/>
        <v>0</v>
      </c>
      <c r="AP5" s="4">
        <f t="shared" si="2"/>
        <v>0</v>
      </c>
      <c r="AQ5" s="4">
        <f t="shared" si="2"/>
        <v>0</v>
      </c>
      <c r="AR5" s="4">
        <f t="shared" si="2"/>
        <v>0</v>
      </c>
      <c r="AS5" s="4">
        <f t="shared" si="2"/>
        <v>0</v>
      </c>
      <c r="AT5" s="4">
        <f t="shared" si="2"/>
        <v>0</v>
      </c>
      <c r="AU5" s="4">
        <f t="shared" si="2"/>
        <v>0</v>
      </c>
      <c r="AV5" s="4">
        <f t="shared" si="2"/>
        <v>0</v>
      </c>
      <c r="AW5" s="4">
        <f t="shared" si="2"/>
        <v>0</v>
      </c>
      <c r="AX5" s="4">
        <f t="shared" si="2"/>
        <v>0</v>
      </c>
      <c r="AY5" s="4">
        <f t="shared" si="2"/>
        <v>0</v>
      </c>
      <c r="AZ5" s="4">
        <f t="shared" si="2"/>
        <v>0</v>
      </c>
      <c r="BA5" s="4">
        <f t="shared" si="2"/>
        <v>0</v>
      </c>
      <c r="BB5" s="4">
        <f t="shared" si="2"/>
        <v>0</v>
      </c>
      <c r="BC5" s="4">
        <f t="shared" si="2"/>
        <v>0</v>
      </c>
      <c r="BD5" s="4">
        <f t="shared" si="2"/>
        <v>0</v>
      </c>
      <c r="BE5" s="4">
        <f t="shared" si="2"/>
        <v>0</v>
      </c>
      <c r="BF5" s="4">
        <f t="shared" si="2"/>
        <v>0</v>
      </c>
      <c r="BG5" s="4">
        <f t="shared" si="2"/>
        <v>0</v>
      </c>
      <c r="BH5" s="4">
        <f t="shared" si="2"/>
        <v>0</v>
      </c>
      <c r="BI5" s="4">
        <f t="shared" si="2"/>
        <v>0</v>
      </c>
      <c r="BJ5" s="4">
        <f t="shared" si="2"/>
        <v>0</v>
      </c>
      <c r="BK5" s="4">
        <f t="shared" si="2"/>
        <v>0</v>
      </c>
      <c r="BL5" s="4">
        <f t="shared" si="2"/>
        <v>0</v>
      </c>
      <c r="BM5" s="4">
        <f t="shared" si="2"/>
        <v>0</v>
      </c>
      <c r="BN5" s="4">
        <f t="shared" si="2"/>
        <v>0</v>
      </c>
    </row>
    <row r="6" spans="1:66" ht="15" customHeight="1">
      <c r="A6" s="15">
        <v>-999</v>
      </c>
      <c r="B6" s="4">
        <f>COUNTIF(B$13:B$526,$A6)</f>
        <v>0</v>
      </c>
      <c r="C6" s="4">
        <f t="shared" si="2"/>
        <v>0</v>
      </c>
      <c r="D6" s="4">
        <f t="shared" si="2"/>
        <v>0</v>
      </c>
      <c r="E6" s="4">
        <f t="shared" si="2"/>
        <v>0</v>
      </c>
      <c r="F6" s="4">
        <f t="shared" si="2"/>
        <v>0</v>
      </c>
      <c r="G6" s="4">
        <f t="shared" si="2"/>
        <v>0</v>
      </c>
      <c r="H6" s="4">
        <f t="shared" si="2"/>
        <v>0</v>
      </c>
      <c r="I6" s="4">
        <f t="shared" si="2"/>
        <v>0</v>
      </c>
      <c r="J6" s="4">
        <f t="shared" si="2"/>
        <v>0</v>
      </c>
      <c r="K6" s="4">
        <f t="shared" si="2"/>
        <v>0</v>
      </c>
      <c r="L6" s="4">
        <f t="shared" si="2"/>
        <v>0</v>
      </c>
      <c r="M6" s="4">
        <f t="shared" si="2"/>
        <v>0</v>
      </c>
      <c r="N6" s="4">
        <f t="shared" si="2"/>
        <v>0</v>
      </c>
      <c r="O6" s="4">
        <f t="shared" si="2"/>
        <v>0</v>
      </c>
      <c r="P6" s="4">
        <f t="shared" si="2"/>
        <v>0</v>
      </c>
      <c r="Q6" s="4">
        <f t="shared" si="2"/>
        <v>0</v>
      </c>
      <c r="R6" s="4">
        <f t="shared" si="2"/>
        <v>0</v>
      </c>
      <c r="S6" s="4">
        <f t="shared" si="2"/>
        <v>0</v>
      </c>
      <c r="T6" s="4">
        <f t="shared" si="2"/>
        <v>0</v>
      </c>
      <c r="U6" s="4">
        <f t="shared" si="2"/>
        <v>0</v>
      </c>
      <c r="V6" s="4">
        <f t="shared" si="2"/>
        <v>0</v>
      </c>
      <c r="W6" s="4">
        <f t="shared" si="2"/>
        <v>0</v>
      </c>
      <c r="X6" s="4">
        <f t="shared" si="2"/>
        <v>0</v>
      </c>
      <c r="Y6" s="4">
        <f t="shared" si="2"/>
        <v>0</v>
      </c>
      <c r="Z6" s="4">
        <f t="shared" si="2"/>
        <v>0</v>
      </c>
      <c r="AA6" s="4">
        <f t="shared" si="2"/>
        <v>0</v>
      </c>
      <c r="AB6" s="4">
        <f t="shared" si="2"/>
        <v>0</v>
      </c>
      <c r="AC6" s="4">
        <f t="shared" si="2"/>
        <v>0</v>
      </c>
      <c r="AD6" s="4">
        <f t="shared" si="2"/>
        <v>0</v>
      </c>
      <c r="AE6" s="4">
        <f t="shared" si="2"/>
        <v>0</v>
      </c>
      <c r="AF6" s="4">
        <f t="shared" si="2"/>
        <v>0</v>
      </c>
      <c r="AG6" s="4">
        <f t="shared" si="2"/>
        <v>0</v>
      </c>
      <c r="AH6" s="4">
        <f t="shared" si="2"/>
        <v>0</v>
      </c>
      <c r="AI6" s="4">
        <f t="shared" si="2"/>
        <v>0</v>
      </c>
      <c r="AJ6" s="4">
        <f t="shared" si="2"/>
        <v>0</v>
      </c>
      <c r="AK6" s="4">
        <f t="shared" si="2"/>
        <v>0</v>
      </c>
      <c r="AL6" s="4">
        <f t="shared" si="2"/>
        <v>0</v>
      </c>
      <c r="AM6" s="4">
        <f>COUNTIF(AM$13:AM$526,2.3)</f>
        <v>2</v>
      </c>
      <c r="AN6" s="4">
        <f t="shared" si="2"/>
        <v>0</v>
      </c>
      <c r="AO6" s="4">
        <f t="shared" si="2"/>
        <v>0</v>
      </c>
      <c r="AP6" s="4">
        <f t="shared" si="2"/>
        <v>0</v>
      </c>
      <c r="AQ6" s="4">
        <f t="shared" si="2"/>
        <v>0</v>
      </c>
      <c r="AR6" s="4">
        <f t="shared" si="2"/>
        <v>0</v>
      </c>
      <c r="AS6" s="4">
        <f t="shared" si="2"/>
        <v>0</v>
      </c>
      <c r="AT6" s="4">
        <f t="shared" si="2"/>
        <v>0</v>
      </c>
      <c r="AU6" s="4">
        <f t="shared" si="2"/>
        <v>0</v>
      </c>
      <c r="AV6" s="4">
        <f t="shared" si="2"/>
        <v>0</v>
      </c>
      <c r="AW6" s="4">
        <f t="shared" si="2"/>
        <v>0</v>
      </c>
      <c r="AX6" s="4">
        <f t="shared" si="2"/>
        <v>0</v>
      </c>
      <c r="AY6" s="4">
        <f t="shared" si="2"/>
        <v>0</v>
      </c>
      <c r="AZ6" s="4">
        <f t="shared" si="2"/>
        <v>0</v>
      </c>
      <c r="BA6" s="4">
        <f t="shared" si="2"/>
        <v>0</v>
      </c>
      <c r="BB6" s="4">
        <f t="shared" si="2"/>
        <v>0</v>
      </c>
      <c r="BC6" s="4">
        <f t="shared" si="2"/>
        <v>0</v>
      </c>
      <c r="BD6" s="4">
        <f t="shared" si="2"/>
        <v>0</v>
      </c>
      <c r="BE6" s="4">
        <f t="shared" si="2"/>
        <v>0</v>
      </c>
      <c r="BF6" s="4">
        <f t="shared" si="2"/>
        <v>0</v>
      </c>
      <c r="BG6" s="4">
        <f t="shared" si="2"/>
        <v>0</v>
      </c>
      <c r="BH6" s="4">
        <f t="shared" si="2"/>
        <v>0</v>
      </c>
      <c r="BI6" s="4">
        <f t="shared" si="2"/>
        <v>0</v>
      </c>
      <c r="BJ6" s="4">
        <f t="shared" si="2"/>
        <v>0</v>
      </c>
      <c r="BK6" s="4">
        <f t="shared" si="2"/>
        <v>0</v>
      </c>
      <c r="BL6" s="4">
        <f t="shared" si="2"/>
        <v>0</v>
      </c>
      <c r="BM6" s="4">
        <f t="shared" si="2"/>
        <v>0</v>
      </c>
      <c r="BN6" s="4">
        <f t="shared" si="2"/>
        <v>0</v>
      </c>
    </row>
    <row r="7" spans="1:66" ht="15" customHeight="1">
      <c r="A7" s="15" t="s">
        <v>258</v>
      </c>
      <c r="B7" s="4">
        <f aca="true" t="shared" si="3" ref="B7:AL7">COUNT(B$13:B$526)</f>
        <v>351</v>
      </c>
      <c r="C7" s="4">
        <f t="shared" si="3"/>
        <v>351</v>
      </c>
      <c r="D7" s="4">
        <f t="shared" si="3"/>
        <v>351</v>
      </c>
      <c r="E7" s="4">
        <f t="shared" si="3"/>
        <v>348</v>
      </c>
      <c r="F7" s="4">
        <f t="shared" si="3"/>
        <v>0</v>
      </c>
      <c r="G7" s="4">
        <f t="shared" si="3"/>
        <v>343</v>
      </c>
      <c r="H7" s="4">
        <f t="shared" si="3"/>
        <v>338</v>
      </c>
      <c r="I7" s="4">
        <f t="shared" si="3"/>
        <v>341</v>
      </c>
      <c r="J7" s="4">
        <f t="shared" si="3"/>
        <v>133</v>
      </c>
      <c r="K7" s="4">
        <f t="shared" si="3"/>
        <v>131</v>
      </c>
      <c r="L7" s="4">
        <f t="shared" si="3"/>
        <v>56</v>
      </c>
      <c r="M7" s="4">
        <f t="shared" si="3"/>
        <v>56</v>
      </c>
      <c r="N7" s="4">
        <f t="shared" si="3"/>
        <v>67</v>
      </c>
      <c r="O7" s="4">
        <f t="shared" si="3"/>
        <v>66</v>
      </c>
      <c r="P7" s="4">
        <f t="shared" si="3"/>
        <v>19</v>
      </c>
      <c r="Q7" s="4">
        <f t="shared" si="3"/>
        <v>19</v>
      </c>
      <c r="R7" s="4">
        <f t="shared" si="3"/>
        <v>49</v>
      </c>
      <c r="S7" s="4">
        <f t="shared" si="3"/>
        <v>49</v>
      </c>
      <c r="T7" s="4">
        <f t="shared" si="3"/>
        <v>7</v>
      </c>
      <c r="U7" s="4">
        <f t="shared" si="3"/>
        <v>7</v>
      </c>
      <c r="V7" s="4">
        <f t="shared" si="3"/>
        <v>257</v>
      </c>
      <c r="W7" s="4">
        <f t="shared" si="3"/>
        <v>251</v>
      </c>
      <c r="X7" s="4">
        <f t="shared" si="3"/>
        <v>3</v>
      </c>
      <c r="Y7" s="4">
        <f t="shared" si="3"/>
        <v>3</v>
      </c>
      <c r="Z7" s="4">
        <f t="shared" si="3"/>
        <v>102</v>
      </c>
      <c r="AA7" s="4">
        <f t="shared" si="3"/>
        <v>102</v>
      </c>
      <c r="AB7" s="4">
        <f t="shared" si="3"/>
        <v>21</v>
      </c>
      <c r="AC7" s="4">
        <f t="shared" si="3"/>
        <v>21</v>
      </c>
      <c r="AD7" s="4">
        <f t="shared" si="3"/>
        <v>0</v>
      </c>
      <c r="AE7" s="4">
        <f t="shared" si="3"/>
        <v>149</v>
      </c>
      <c r="AF7" s="4">
        <f t="shared" si="3"/>
        <v>0</v>
      </c>
      <c r="AG7" s="4">
        <f t="shared" si="3"/>
        <v>83</v>
      </c>
      <c r="AH7" s="4">
        <f t="shared" si="3"/>
        <v>0</v>
      </c>
      <c r="AI7" s="4">
        <f t="shared" si="3"/>
        <v>16</v>
      </c>
      <c r="AJ7" s="4">
        <f t="shared" si="3"/>
        <v>320</v>
      </c>
      <c r="AK7" s="4">
        <f t="shared" si="3"/>
        <v>337</v>
      </c>
      <c r="AL7" s="4">
        <f t="shared" si="3"/>
        <v>339</v>
      </c>
      <c r="AM7" s="4">
        <f>COUNTIF(AM$13:AM$526,"VE")</f>
        <v>1</v>
      </c>
      <c r="AN7" s="4">
        <f aca="true" t="shared" si="4" ref="AN7:BN7">COUNT(AN$13:AN$526)</f>
        <v>338</v>
      </c>
      <c r="AO7" s="4">
        <f t="shared" si="4"/>
        <v>341</v>
      </c>
      <c r="AP7" s="4">
        <f t="shared" si="4"/>
        <v>340</v>
      </c>
      <c r="AQ7" s="4">
        <f t="shared" si="4"/>
        <v>340</v>
      </c>
      <c r="AR7" s="4">
        <f t="shared" si="4"/>
        <v>342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327</v>
      </c>
      <c r="AW7" s="4">
        <f t="shared" si="4"/>
        <v>0</v>
      </c>
      <c r="AX7" s="4">
        <f t="shared" si="4"/>
        <v>327</v>
      </c>
      <c r="AY7" s="4">
        <f t="shared" si="4"/>
        <v>3</v>
      </c>
      <c r="AZ7" s="4">
        <f t="shared" si="4"/>
        <v>1</v>
      </c>
      <c r="BA7" s="4">
        <f t="shared" si="4"/>
        <v>328</v>
      </c>
      <c r="BB7" s="4">
        <f t="shared" si="4"/>
        <v>341</v>
      </c>
      <c r="BC7" s="4">
        <f t="shared" si="4"/>
        <v>0</v>
      </c>
      <c r="BD7" s="4">
        <f t="shared" si="4"/>
        <v>0</v>
      </c>
      <c r="BE7" s="4">
        <f t="shared" si="4"/>
        <v>0</v>
      </c>
      <c r="BF7" s="4">
        <f t="shared" si="4"/>
        <v>341</v>
      </c>
      <c r="BG7" s="4">
        <f t="shared" si="4"/>
        <v>2</v>
      </c>
      <c r="BH7" s="4">
        <f t="shared" si="4"/>
        <v>2</v>
      </c>
      <c r="BI7" s="4">
        <f t="shared" si="4"/>
        <v>329</v>
      </c>
      <c r="BJ7" s="4">
        <f t="shared" si="4"/>
        <v>318</v>
      </c>
      <c r="BK7" s="4">
        <f t="shared" si="4"/>
        <v>324</v>
      </c>
      <c r="BL7" s="4">
        <f t="shared" si="4"/>
        <v>327</v>
      </c>
      <c r="BM7" s="4">
        <f t="shared" si="4"/>
        <v>320</v>
      </c>
      <c r="BN7" s="4">
        <f t="shared" si="4"/>
        <v>293</v>
      </c>
    </row>
    <row r="8" spans="5:72" ht="15" customHeight="1">
      <c r="E8" s="18">
        <f>E7/D7</f>
        <v>0.9914529914529915</v>
      </c>
      <c r="G8" s="18">
        <f>G1/G7</f>
        <v>0.023323615160349854</v>
      </c>
      <c r="J8" s="18">
        <f>J$1/$E$1</f>
        <v>0.3888888888888889</v>
      </c>
      <c r="K8" s="19"/>
      <c r="L8" s="18">
        <f>L$1/$E$1</f>
        <v>0.16374269005847952</v>
      </c>
      <c r="M8" s="19"/>
      <c r="N8" s="18">
        <f>N$1/$E$1</f>
        <v>0.195906432748538</v>
      </c>
      <c r="O8" s="19"/>
      <c r="P8" s="18">
        <f>P$1/$E$1</f>
        <v>0.05555555555555555</v>
      </c>
      <c r="Q8" s="19"/>
      <c r="R8" s="18">
        <f>R$1/$E$1</f>
        <v>0.14327485380116958</v>
      </c>
      <c r="S8" s="19"/>
      <c r="T8" s="18">
        <f>T$1/$E$1</f>
        <v>0.02046783625730994</v>
      </c>
      <c r="U8" s="19"/>
      <c r="V8" s="18">
        <f>V$1/$E$1</f>
        <v>0.7514619883040936</v>
      </c>
      <c r="W8" s="19"/>
      <c r="X8" s="18">
        <f>X$1/$E$1</f>
        <v>0.008771929824561403</v>
      </c>
      <c r="Y8" s="19"/>
      <c r="Z8" s="18">
        <f>Z$1/$E$1</f>
        <v>0.2982456140350877</v>
      </c>
      <c r="AA8" s="19"/>
      <c r="AB8" s="18">
        <f>AB$1/$E$1</f>
        <v>0.06140350877192982</v>
      </c>
      <c r="AK8" s="18">
        <f>AK1/AK7</f>
        <v>0.008902077151335312</v>
      </c>
      <c r="AM8" s="4">
        <f>COUNTIF(AM$13:AM$526,"VE WANTED HIM TO BUILD A HOUSE")</f>
        <v>1</v>
      </c>
      <c r="AN8" s="18">
        <f>AN1/AN7</f>
        <v>0.03550295857988166</v>
      </c>
      <c r="AO8" s="18">
        <f>AO1/AO7</f>
        <v>0.011730205278592375</v>
      </c>
      <c r="AP8" s="18">
        <f>AP1/AP7</f>
        <v>0</v>
      </c>
      <c r="AQ8" s="18"/>
      <c r="AR8" s="18"/>
      <c r="AS8" s="18"/>
      <c r="AT8" s="18"/>
      <c r="AU8" s="18"/>
      <c r="AV8" s="18">
        <f>AV1/AV7</f>
        <v>0.01834862385321101</v>
      </c>
      <c r="AW8" s="18"/>
      <c r="AX8" s="18"/>
      <c r="AY8" s="18"/>
      <c r="AZ8" s="18"/>
      <c r="BA8" s="18"/>
      <c r="BB8" s="18"/>
      <c r="BC8" s="18"/>
      <c r="BD8" s="18"/>
      <c r="BE8" s="18"/>
      <c r="BF8" s="18">
        <f>BF1/BF7</f>
        <v>0.005865102639296188</v>
      </c>
      <c r="BG8" s="18"/>
      <c r="BH8" s="18"/>
      <c r="BI8" s="18"/>
      <c r="BJ8" s="18"/>
      <c r="BK8" s="18"/>
      <c r="BL8" s="18"/>
      <c r="BM8" s="18"/>
      <c r="BN8" s="18">
        <f>BN1/BN7</f>
        <v>0.8839590443686007</v>
      </c>
      <c r="BO8" s="18"/>
      <c r="BP8" s="18"/>
      <c r="BQ8" s="18"/>
      <c r="BR8" s="18"/>
      <c r="BS8" s="18"/>
      <c r="BT8" s="18"/>
    </row>
    <row r="9" spans="11:39" ht="15" customHeight="1">
      <c r="K9" s="1">
        <f>SUM(K$13:K$1000)</f>
        <v>454910</v>
      </c>
      <c r="M9" s="1">
        <f>SUM(M$13:M$1000)</f>
        <v>191855</v>
      </c>
      <c r="O9" s="1">
        <f>SUM(O$13:O$1000)</f>
        <v>431200</v>
      </c>
      <c r="Q9" s="1">
        <f>SUM(Q$13:Q$1000)</f>
        <v>148700</v>
      </c>
      <c r="S9" s="1">
        <f>SUM(S$13:S$1000)</f>
        <v>764550</v>
      </c>
      <c r="U9" s="1">
        <f>SUM(U$13:U$1000)</f>
        <v>46700</v>
      </c>
      <c r="W9" s="1">
        <f>SUM(W$13:W$1000)</f>
        <v>6457680</v>
      </c>
      <c r="Y9" s="1">
        <f>SUM(Y$13:Y$1000)</f>
        <v>80000</v>
      </c>
      <c r="AA9" s="1">
        <f>SUM(AA$13:AA$1000)</f>
        <v>1550600</v>
      </c>
      <c r="AC9" s="1">
        <f>SUM(AC$13:AC$1000)</f>
        <v>75100</v>
      </c>
      <c r="AE9" s="1">
        <f>SUM(AE$13:AE$1000)</f>
        <v>1012070</v>
      </c>
      <c r="AG9" s="1">
        <f>SUM(AG$13:AG$1000)</f>
        <v>424830</v>
      </c>
      <c r="AI9" s="1">
        <f>SUM(AI$13:AI$1000)</f>
        <v>75890</v>
      </c>
      <c r="AM9" s="4">
        <f>COUNTIF(AM$13:AM$526,"1,2")</f>
        <v>4</v>
      </c>
    </row>
    <row r="10" spans="8:39" ht="15" customHeight="1">
      <c r="H10" s="16" t="s">
        <v>259</v>
      </c>
      <c r="I10" s="16">
        <f>SUM(K9+M9+O9+Q9+S9+U9+W9+Y9+AA9+AC9+AE9+AG9+AI9)</f>
        <v>11714085</v>
      </c>
      <c r="K10" s="18">
        <f>K$9/$I$10</f>
        <v>0.03883444588288373</v>
      </c>
      <c r="L10" s="19"/>
      <c r="M10" s="18">
        <f>M$9/$I$10</f>
        <v>0.016378146479217114</v>
      </c>
      <c r="N10" s="19"/>
      <c r="O10" s="18">
        <f>O$9/$I$10</f>
        <v>0.0368103868121155</v>
      </c>
      <c r="P10" s="19"/>
      <c r="Q10" s="18">
        <f>Q$9/$I$10</f>
        <v>0.012694119941933152</v>
      </c>
      <c r="R10" s="19"/>
      <c r="S10" s="18">
        <f>S$9/$I$10</f>
        <v>0.06526758171893067</v>
      </c>
      <c r="T10" s="19"/>
      <c r="U10" s="18">
        <f>U$9/$I$10</f>
        <v>0.003986653673761118</v>
      </c>
      <c r="V10" s="19"/>
      <c r="W10" s="18">
        <f>W$9/$I$10</f>
        <v>0.5512748114769528</v>
      </c>
      <c r="X10" s="19"/>
      <c r="Y10" s="18">
        <f>Y$9/$I$10</f>
        <v>0.006829385308370223</v>
      </c>
      <c r="Z10" s="19"/>
      <c r="AA10" s="18">
        <f>AA$9/$I$10</f>
        <v>0.13237056073948583</v>
      </c>
      <c r="AB10" s="19"/>
      <c r="AC10" s="18">
        <f>AC$9/$I$10</f>
        <v>0.006411085458232547</v>
      </c>
      <c r="AD10" s="19"/>
      <c r="AE10" s="18">
        <f>AE$9/$I$10</f>
        <v>0.08639769986302814</v>
      </c>
      <c r="AG10" s="17">
        <f>AG$9/$I$10</f>
        <v>0.03626659700693652</v>
      </c>
      <c r="AI10" s="17">
        <f>AI$9/$I$10</f>
        <v>0.006478525638152702</v>
      </c>
      <c r="AM10" s="4">
        <f>COUNTIF(AM$13:AM$526,"2;3")</f>
        <v>1</v>
      </c>
    </row>
    <row r="11" spans="9:40" ht="15" customHeight="1">
      <c r="I11" s="20">
        <f>I10/83.997</f>
        <v>139458.37351333976</v>
      </c>
      <c r="AM11" s="1">
        <f>SUM(AM1:AM10)</f>
        <v>159</v>
      </c>
      <c r="AN11" s="18">
        <f>AM11/B7</f>
        <v>0.452991452991453</v>
      </c>
    </row>
    <row r="12" spans="1:66" s="8" customFormat="1" ht="15" customHeight="1">
      <c r="A12" s="9" t="s">
        <v>9</v>
      </c>
      <c r="B12" s="8" t="s">
        <v>10</v>
      </c>
      <c r="C12" s="10" t="s">
        <v>11</v>
      </c>
      <c r="D12" s="10" t="s">
        <v>12</v>
      </c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17</v>
      </c>
      <c r="J12" s="10" t="s">
        <v>18</v>
      </c>
      <c r="K12" s="10" t="s">
        <v>19</v>
      </c>
      <c r="L12" s="10" t="s">
        <v>20</v>
      </c>
      <c r="M12" s="10" t="s">
        <v>21</v>
      </c>
      <c r="N12" s="7" t="s">
        <v>22</v>
      </c>
      <c r="O12" s="7" t="s">
        <v>23</v>
      </c>
      <c r="P12" s="7" t="s">
        <v>24</v>
      </c>
      <c r="Q12" s="7" t="s">
        <v>25</v>
      </c>
      <c r="R12" s="7" t="s">
        <v>26</v>
      </c>
      <c r="S12" s="7" t="s">
        <v>27</v>
      </c>
      <c r="T12" s="7" t="s">
        <v>28</v>
      </c>
      <c r="U12" s="7" t="s">
        <v>29</v>
      </c>
      <c r="V12" s="7" t="s">
        <v>30</v>
      </c>
      <c r="W12" s="7" t="s">
        <v>31</v>
      </c>
      <c r="X12" s="7" t="s">
        <v>32</v>
      </c>
      <c r="Y12" s="7" t="s">
        <v>33</v>
      </c>
      <c r="Z12" s="7" t="s">
        <v>34</v>
      </c>
      <c r="AA12" s="7" t="s">
        <v>35</v>
      </c>
      <c r="AB12" s="7" t="s">
        <v>36</v>
      </c>
      <c r="AC12" s="7" t="s">
        <v>37</v>
      </c>
      <c r="AD12" s="7" t="s">
        <v>38</v>
      </c>
      <c r="AE12" s="7" t="s">
        <v>39</v>
      </c>
      <c r="AF12" s="7" t="s">
        <v>40</v>
      </c>
      <c r="AG12" s="7" t="s">
        <v>41</v>
      </c>
      <c r="AH12" s="7" t="s">
        <v>198</v>
      </c>
      <c r="AI12" s="7" t="s">
        <v>199</v>
      </c>
      <c r="AJ12" s="7" t="s">
        <v>42</v>
      </c>
      <c r="AK12" s="7" t="s">
        <v>43</v>
      </c>
      <c r="AL12" s="7" t="s">
        <v>44</v>
      </c>
      <c r="AM12" s="7" t="s">
        <v>45</v>
      </c>
      <c r="AN12" s="7" t="s">
        <v>46</v>
      </c>
      <c r="AO12" s="7" t="s">
        <v>47</v>
      </c>
      <c r="AP12" s="7" t="s">
        <v>48</v>
      </c>
      <c r="AQ12" s="7" t="s">
        <v>49</v>
      </c>
      <c r="AR12" s="7" t="s">
        <v>50</v>
      </c>
      <c r="AS12" s="7" t="s">
        <v>51</v>
      </c>
      <c r="AT12" s="7" t="s">
        <v>65</v>
      </c>
      <c r="AU12" s="7" t="s">
        <v>64</v>
      </c>
      <c r="AV12" s="7" t="s">
        <v>52</v>
      </c>
      <c r="AW12" s="7" t="s">
        <v>53</v>
      </c>
      <c r="AX12" s="7" t="s">
        <v>54</v>
      </c>
      <c r="AY12" s="7" t="s">
        <v>55</v>
      </c>
      <c r="AZ12" s="7" t="s">
        <v>56</v>
      </c>
      <c r="BA12" s="7" t="s">
        <v>57</v>
      </c>
      <c r="BB12" s="7" t="s">
        <v>58</v>
      </c>
      <c r="BC12" s="7" t="s">
        <v>59</v>
      </c>
      <c r="BD12" s="7" t="s">
        <v>62</v>
      </c>
      <c r="BE12" s="7" t="s">
        <v>63</v>
      </c>
      <c r="BF12" s="7" t="s">
        <v>60</v>
      </c>
      <c r="BG12" s="7" t="s">
        <v>61</v>
      </c>
      <c r="BH12" s="7" t="s">
        <v>66</v>
      </c>
      <c r="BI12" s="7" t="s">
        <v>71</v>
      </c>
      <c r="BJ12" s="7" t="s">
        <v>67</v>
      </c>
      <c r="BK12" s="7" t="s">
        <v>68</v>
      </c>
      <c r="BL12" s="7" t="s">
        <v>69</v>
      </c>
      <c r="BM12" s="7" t="s">
        <v>70</v>
      </c>
      <c r="BN12" s="7" t="s">
        <v>77</v>
      </c>
    </row>
    <row r="13" spans="1:65" ht="15" customHeight="1">
      <c r="A13" s="6">
        <v>39686</v>
      </c>
      <c r="B13" s="5">
        <v>1</v>
      </c>
      <c r="C13" s="4">
        <v>1</v>
      </c>
      <c r="D13" s="4">
        <v>1</v>
      </c>
      <c r="E13" s="5">
        <v>1</v>
      </c>
      <c r="F13" s="4"/>
      <c r="G13" s="1">
        <v>2</v>
      </c>
      <c r="H13" s="1">
        <v>180</v>
      </c>
      <c r="I13" s="1">
        <f>200+200+200</f>
        <v>600</v>
      </c>
      <c r="J13" s="1">
        <v>1</v>
      </c>
      <c r="K13" s="1">
        <v>6000</v>
      </c>
      <c r="L13" s="1">
        <v>1</v>
      </c>
      <c r="M13" s="1">
        <v>3000</v>
      </c>
      <c r="N13" s="2"/>
      <c r="V13" s="1">
        <v>1</v>
      </c>
      <c r="W13" s="1">
        <v>30000</v>
      </c>
      <c r="AE13" s="2"/>
      <c r="AJ13" s="1">
        <v>1</v>
      </c>
      <c r="AK13" s="1">
        <v>2</v>
      </c>
      <c r="AL13" s="1">
        <v>2</v>
      </c>
      <c r="AM13" s="1" t="s">
        <v>2</v>
      </c>
      <c r="AN13" s="1">
        <v>2</v>
      </c>
      <c r="AO13" s="1">
        <v>2</v>
      </c>
      <c r="AP13" s="1">
        <v>2</v>
      </c>
      <c r="AQ13" s="14">
        <v>1</v>
      </c>
      <c r="AR13" s="1">
        <v>2</v>
      </c>
      <c r="AV13" s="1">
        <v>2</v>
      </c>
      <c r="AX13" s="1">
        <v>2</v>
      </c>
      <c r="BA13" s="1">
        <v>2</v>
      </c>
      <c r="BB13" s="1">
        <v>2</v>
      </c>
      <c r="BF13" s="1">
        <v>2</v>
      </c>
      <c r="BI13" s="1">
        <v>2</v>
      </c>
      <c r="BJ13" s="1">
        <v>1</v>
      </c>
      <c r="BK13" s="1">
        <v>1</v>
      </c>
      <c r="BL13" s="1">
        <v>1</v>
      </c>
      <c r="BM13" s="1">
        <v>4</v>
      </c>
    </row>
    <row r="14" spans="1:65" ht="15" customHeight="1">
      <c r="A14" s="6">
        <v>39683</v>
      </c>
      <c r="B14" s="1">
        <v>1</v>
      </c>
      <c r="C14" s="1">
        <v>1</v>
      </c>
      <c r="D14" s="1">
        <v>1</v>
      </c>
      <c r="E14" s="1">
        <v>1</v>
      </c>
      <c r="F14" s="4"/>
      <c r="G14" s="1">
        <v>2</v>
      </c>
      <c r="H14" s="1">
        <v>30</v>
      </c>
      <c r="I14" s="1">
        <v>100</v>
      </c>
      <c r="J14" s="1">
        <v>1</v>
      </c>
      <c r="K14" s="1">
        <v>6000</v>
      </c>
      <c r="L14" s="1">
        <v>1</v>
      </c>
      <c r="M14" s="1">
        <v>3000</v>
      </c>
      <c r="V14" s="1">
        <v>1</v>
      </c>
      <c r="W14" s="1">
        <v>30000</v>
      </c>
      <c r="AJ14" s="1">
        <v>3</v>
      </c>
      <c r="AK14" s="1">
        <v>2</v>
      </c>
      <c r="AL14" s="1">
        <v>2</v>
      </c>
      <c r="AN14" s="1">
        <v>2</v>
      </c>
      <c r="AO14" s="1">
        <v>2</v>
      </c>
      <c r="AP14" s="1">
        <v>2</v>
      </c>
      <c r="AQ14" s="1">
        <v>1</v>
      </c>
      <c r="AR14" s="1">
        <v>2</v>
      </c>
      <c r="AV14" s="1">
        <v>2</v>
      </c>
      <c r="AX14" s="1">
        <v>2</v>
      </c>
      <c r="BA14" s="1">
        <v>1</v>
      </c>
      <c r="BB14" s="1">
        <v>2</v>
      </c>
      <c r="BF14" s="1">
        <v>2</v>
      </c>
      <c r="BI14" s="1">
        <v>1</v>
      </c>
      <c r="BJ14" s="1">
        <v>2</v>
      </c>
      <c r="BK14" s="1">
        <v>2</v>
      </c>
      <c r="BL14" s="1">
        <v>2</v>
      </c>
      <c r="BM14" s="1">
        <v>4</v>
      </c>
    </row>
    <row r="15" spans="1:65" ht="15" customHeight="1">
      <c r="A15" s="6">
        <v>39683</v>
      </c>
      <c r="B15" s="4">
        <v>1</v>
      </c>
      <c r="C15" s="4">
        <v>1</v>
      </c>
      <c r="D15" s="4">
        <v>1</v>
      </c>
      <c r="E15" s="4">
        <v>1</v>
      </c>
      <c r="F15" s="4"/>
      <c r="G15" s="1">
        <v>2</v>
      </c>
      <c r="H15" s="1">
        <v>30</v>
      </c>
      <c r="I15" s="1">
        <v>30</v>
      </c>
      <c r="V15" s="1">
        <v>1</v>
      </c>
      <c r="W15" s="1">
        <v>39500</v>
      </c>
      <c r="AJ15" s="1">
        <v>1</v>
      </c>
      <c r="AK15" s="1">
        <v>2</v>
      </c>
      <c r="AL15" s="1">
        <v>2</v>
      </c>
      <c r="AN15" s="1">
        <v>2</v>
      </c>
      <c r="AO15" s="1">
        <v>2</v>
      </c>
      <c r="AP15" s="1">
        <v>2</v>
      </c>
      <c r="AQ15" s="1">
        <v>1</v>
      </c>
      <c r="AR15" s="1">
        <v>2</v>
      </c>
      <c r="AV15" s="1">
        <v>2</v>
      </c>
      <c r="AX15" s="1">
        <v>2</v>
      </c>
      <c r="BA15" s="1">
        <v>2</v>
      </c>
      <c r="BB15" s="1">
        <v>2</v>
      </c>
      <c r="BF15" s="1">
        <v>2</v>
      </c>
      <c r="BI15" s="1">
        <v>2</v>
      </c>
      <c r="BJ15" s="1">
        <v>1</v>
      </c>
      <c r="BK15" s="1">
        <v>2</v>
      </c>
      <c r="BL15" s="1">
        <v>1</v>
      </c>
      <c r="BM15" s="1">
        <v>4</v>
      </c>
    </row>
    <row r="16" spans="1:65" ht="15" customHeight="1">
      <c r="A16" s="6">
        <v>39686</v>
      </c>
      <c r="B16" s="1">
        <v>1</v>
      </c>
      <c r="C16" s="1">
        <v>1</v>
      </c>
      <c r="D16" s="1">
        <v>1</v>
      </c>
      <c r="E16" s="1">
        <v>1</v>
      </c>
      <c r="F16" s="4"/>
      <c r="G16" s="1">
        <v>2</v>
      </c>
      <c r="H16" s="1">
        <v>20</v>
      </c>
      <c r="I16" s="1">
        <v>50</v>
      </c>
      <c r="P16" s="1">
        <v>1</v>
      </c>
      <c r="Q16" s="1">
        <v>2000</v>
      </c>
      <c r="V16" s="1">
        <v>1</v>
      </c>
      <c r="W16" s="1">
        <v>25000</v>
      </c>
      <c r="Z16" s="1">
        <v>1</v>
      </c>
      <c r="AA16" s="1">
        <v>12000</v>
      </c>
      <c r="AJ16" s="1">
        <v>3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>
        <v>1</v>
      </c>
      <c r="AR16" s="1">
        <v>2</v>
      </c>
      <c r="AV16" s="1">
        <v>2</v>
      </c>
      <c r="AX16" s="1">
        <v>2</v>
      </c>
      <c r="BA16" s="1">
        <v>2</v>
      </c>
      <c r="BB16" s="1">
        <v>2</v>
      </c>
      <c r="BF16" s="1">
        <v>2</v>
      </c>
      <c r="BI16" s="1">
        <v>2</v>
      </c>
      <c r="BJ16" s="1">
        <v>1</v>
      </c>
      <c r="BK16" s="1">
        <v>2</v>
      </c>
      <c r="BL16" s="1">
        <v>1</v>
      </c>
      <c r="BM16" s="1">
        <v>4</v>
      </c>
    </row>
    <row r="17" spans="1:66" ht="15" customHeight="1">
      <c r="A17" s="6">
        <v>39722</v>
      </c>
      <c r="B17" s="1">
        <v>1</v>
      </c>
      <c r="C17" s="1">
        <v>1</v>
      </c>
      <c r="D17" s="1">
        <v>1</v>
      </c>
      <c r="E17" s="1">
        <v>1</v>
      </c>
      <c r="F17" s="4"/>
      <c r="G17" s="1">
        <v>2</v>
      </c>
      <c r="H17" s="1">
        <v>30</v>
      </c>
      <c r="I17" s="1">
        <v>0</v>
      </c>
      <c r="J17" s="1">
        <v>1</v>
      </c>
      <c r="K17" s="1">
        <v>8000</v>
      </c>
      <c r="V17" s="1">
        <v>1</v>
      </c>
      <c r="W17" s="1">
        <v>21200</v>
      </c>
      <c r="AD17" s="1" t="s">
        <v>96</v>
      </c>
      <c r="AE17" s="1">
        <v>5600</v>
      </c>
      <c r="AF17" s="1" t="s">
        <v>78</v>
      </c>
      <c r="AG17" s="1">
        <v>4500</v>
      </c>
      <c r="AJ17" s="1">
        <v>3</v>
      </c>
      <c r="AK17" s="1">
        <v>2</v>
      </c>
      <c r="AL17" s="1">
        <v>2</v>
      </c>
      <c r="AM17" s="1">
        <v>3</v>
      </c>
      <c r="AN17" s="1">
        <v>2</v>
      </c>
      <c r="AO17" s="1">
        <v>2</v>
      </c>
      <c r="AP17" s="1">
        <v>2</v>
      </c>
      <c r="AQ17" s="1">
        <v>1</v>
      </c>
      <c r="AR17" s="1">
        <v>2</v>
      </c>
      <c r="AV17" s="1">
        <v>2</v>
      </c>
      <c r="AX17" s="1">
        <v>1</v>
      </c>
      <c r="AY17" s="1" t="s">
        <v>108</v>
      </c>
      <c r="BA17" s="1">
        <v>1</v>
      </c>
      <c r="BB17" s="1">
        <v>2</v>
      </c>
      <c r="BF17" s="1">
        <v>2</v>
      </c>
      <c r="BI17" s="1">
        <v>2</v>
      </c>
      <c r="BJ17" s="1">
        <v>1</v>
      </c>
      <c r="BK17" s="1">
        <v>2</v>
      </c>
      <c r="BL17" s="1">
        <v>1</v>
      </c>
      <c r="BM17" s="1">
        <v>3</v>
      </c>
      <c r="BN17" s="1">
        <v>1</v>
      </c>
    </row>
    <row r="18" spans="1:66" ht="15" customHeight="1">
      <c r="A18" s="6">
        <v>39721</v>
      </c>
      <c r="B18" s="1">
        <v>1</v>
      </c>
      <c r="C18" s="1">
        <v>1</v>
      </c>
      <c r="D18" s="1">
        <v>1</v>
      </c>
      <c r="E18" s="1">
        <v>1</v>
      </c>
      <c r="F18" s="4"/>
      <c r="G18" s="1">
        <v>2</v>
      </c>
      <c r="H18" s="1">
        <v>10</v>
      </c>
      <c r="I18" s="1">
        <v>50</v>
      </c>
      <c r="J18" s="1">
        <v>1</v>
      </c>
      <c r="K18" s="1">
        <v>5000</v>
      </c>
      <c r="N18" s="1">
        <v>1</v>
      </c>
      <c r="O18" s="1">
        <v>3000</v>
      </c>
      <c r="V18" s="1">
        <v>1</v>
      </c>
      <c r="W18" s="1">
        <v>23900</v>
      </c>
      <c r="AD18" s="1" t="s">
        <v>96</v>
      </c>
      <c r="AE18" s="1">
        <v>6000</v>
      </c>
      <c r="AF18" s="1" t="s">
        <v>107</v>
      </c>
      <c r="AG18" s="1">
        <v>2000</v>
      </c>
      <c r="AJ18" s="1">
        <v>3</v>
      </c>
      <c r="AK18" s="1">
        <v>2</v>
      </c>
      <c r="AL18" s="1">
        <v>2</v>
      </c>
      <c r="AM18" s="1" t="s">
        <v>2</v>
      </c>
      <c r="AN18" s="1">
        <v>2</v>
      </c>
      <c r="AO18" s="1">
        <v>2</v>
      </c>
      <c r="AP18" s="1">
        <v>2</v>
      </c>
      <c r="AQ18" s="1">
        <v>1</v>
      </c>
      <c r="AR18" s="1">
        <v>2</v>
      </c>
      <c r="AV18" s="1">
        <v>2</v>
      </c>
      <c r="AX18" s="1">
        <v>2</v>
      </c>
      <c r="BA18" s="1">
        <v>2</v>
      </c>
      <c r="BB18" s="1">
        <v>2</v>
      </c>
      <c r="BF18" s="1">
        <v>2</v>
      </c>
      <c r="BI18" s="1">
        <v>2</v>
      </c>
      <c r="BJ18" s="1">
        <v>2</v>
      </c>
      <c r="BK18" s="1">
        <v>2</v>
      </c>
      <c r="BL18" s="1">
        <v>1</v>
      </c>
      <c r="BM18" s="1">
        <v>4</v>
      </c>
      <c r="BN18" s="1">
        <v>1</v>
      </c>
    </row>
    <row r="19" spans="1:65" ht="15" customHeight="1">
      <c r="A19" s="6">
        <v>39683</v>
      </c>
      <c r="B19" s="5">
        <v>1</v>
      </c>
      <c r="C19" s="4">
        <v>1</v>
      </c>
      <c r="D19" s="4">
        <v>1</v>
      </c>
      <c r="E19" s="5">
        <v>1</v>
      </c>
      <c r="F19" s="4"/>
      <c r="G19" s="1">
        <v>2</v>
      </c>
      <c r="H19" s="1">
        <v>45</v>
      </c>
      <c r="I19" s="1">
        <v>100</v>
      </c>
      <c r="N19" s="2"/>
      <c r="V19" s="1">
        <v>1</v>
      </c>
      <c r="W19" s="1">
        <v>39900</v>
      </c>
      <c r="AJ19" s="2">
        <v>1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2</v>
      </c>
      <c r="AQ19" s="1">
        <v>1</v>
      </c>
      <c r="AR19" s="1">
        <v>2</v>
      </c>
      <c r="AV19" s="1">
        <v>2</v>
      </c>
      <c r="AX19" s="1">
        <v>2</v>
      </c>
      <c r="BA19" s="1">
        <v>1</v>
      </c>
      <c r="BB19" s="1">
        <v>2</v>
      </c>
      <c r="BF19" s="1">
        <v>2</v>
      </c>
      <c r="BI19" s="1">
        <v>2</v>
      </c>
      <c r="BJ19" s="1">
        <v>1</v>
      </c>
      <c r="BK19" s="1">
        <v>2</v>
      </c>
      <c r="BL19" s="1">
        <v>1</v>
      </c>
      <c r="BM19" s="1">
        <v>4</v>
      </c>
    </row>
    <row r="20" spans="1:66" ht="15" customHeight="1">
      <c r="A20" s="6">
        <v>39723</v>
      </c>
      <c r="B20" s="4">
        <v>1</v>
      </c>
      <c r="C20" s="4">
        <v>1</v>
      </c>
      <c r="D20" s="4">
        <v>1</v>
      </c>
      <c r="E20" s="1">
        <v>1</v>
      </c>
      <c r="F20" s="4"/>
      <c r="G20" s="1">
        <v>2</v>
      </c>
      <c r="H20" s="1" t="s">
        <v>190</v>
      </c>
      <c r="I20" s="1" t="s">
        <v>190</v>
      </c>
      <c r="L20" s="1">
        <v>1</v>
      </c>
      <c r="M20" s="1">
        <v>2500</v>
      </c>
      <c r="V20" s="1">
        <v>1</v>
      </c>
      <c r="W20" s="1">
        <v>30000</v>
      </c>
      <c r="Z20" s="1">
        <v>1</v>
      </c>
      <c r="AA20" s="1">
        <v>3700</v>
      </c>
      <c r="AD20" s="1" t="s">
        <v>85</v>
      </c>
      <c r="AE20" s="1">
        <v>3500</v>
      </c>
      <c r="AJ20" s="1">
        <v>3</v>
      </c>
      <c r="AK20" s="1">
        <v>2</v>
      </c>
      <c r="AL20" s="1">
        <v>2</v>
      </c>
      <c r="AM20" s="1" t="s">
        <v>79</v>
      </c>
      <c r="AN20" s="1">
        <v>2</v>
      </c>
      <c r="AO20" s="1">
        <v>2</v>
      </c>
      <c r="AP20" s="1">
        <v>2</v>
      </c>
      <c r="AQ20" s="1">
        <v>1</v>
      </c>
      <c r="AR20" s="1">
        <v>2</v>
      </c>
      <c r="AV20" s="1">
        <v>2</v>
      </c>
      <c r="AX20" s="1">
        <v>1</v>
      </c>
      <c r="AY20" s="1" t="s">
        <v>114</v>
      </c>
      <c r="BA20" s="1">
        <v>1</v>
      </c>
      <c r="BB20" s="1">
        <v>2</v>
      </c>
      <c r="BF20" s="1">
        <v>2</v>
      </c>
      <c r="BI20" s="1">
        <v>2</v>
      </c>
      <c r="BJ20" s="1">
        <v>1</v>
      </c>
      <c r="BK20" s="1">
        <v>2</v>
      </c>
      <c r="BL20" s="1">
        <v>1</v>
      </c>
      <c r="BM20" s="1">
        <v>4</v>
      </c>
      <c r="BN20" s="1">
        <v>1</v>
      </c>
    </row>
    <row r="21" spans="1:66" ht="15" customHeight="1">
      <c r="A21" s="6">
        <v>39721</v>
      </c>
      <c r="B21" s="1">
        <v>1</v>
      </c>
      <c r="C21" s="1">
        <v>2</v>
      </c>
      <c r="D21" s="1">
        <v>1</v>
      </c>
      <c r="E21" s="1">
        <v>1</v>
      </c>
      <c r="F21" s="4"/>
      <c r="G21" s="1">
        <v>2</v>
      </c>
      <c r="H21" s="1">
        <v>120</v>
      </c>
      <c r="I21" s="1">
        <v>0</v>
      </c>
      <c r="V21" s="1">
        <v>1</v>
      </c>
      <c r="W21" s="1">
        <v>38000</v>
      </c>
      <c r="AB21" s="1">
        <v>1</v>
      </c>
      <c r="AC21" s="1">
        <v>2000</v>
      </c>
      <c r="AJ21" s="1">
        <v>1</v>
      </c>
      <c r="AK21" s="1">
        <v>2</v>
      </c>
      <c r="AL21" s="1">
        <v>2</v>
      </c>
      <c r="AN21" s="1">
        <v>2</v>
      </c>
      <c r="AO21" s="1">
        <v>2</v>
      </c>
      <c r="AP21" s="1">
        <v>2</v>
      </c>
      <c r="AQ21" s="1">
        <v>1</v>
      </c>
      <c r="AR21" s="1">
        <v>2</v>
      </c>
      <c r="AV21" s="1">
        <v>2</v>
      </c>
      <c r="AX21" s="1">
        <v>2</v>
      </c>
      <c r="BA21" s="1">
        <v>2</v>
      </c>
      <c r="BB21" s="1">
        <v>2</v>
      </c>
      <c r="BF21" s="1">
        <v>2</v>
      </c>
      <c r="BI21" s="1">
        <v>2</v>
      </c>
      <c r="BJ21" s="1">
        <v>2</v>
      </c>
      <c r="BK21" s="1">
        <v>2</v>
      </c>
      <c r="BL21" s="1">
        <v>1</v>
      </c>
      <c r="BM21" s="1">
        <v>4</v>
      </c>
      <c r="BN21" s="1">
        <v>1</v>
      </c>
    </row>
    <row r="22" spans="1:65" ht="15" customHeight="1">
      <c r="A22" s="6">
        <v>39687</v>
      </c>
      <c r="B22" s="1">
        <v>1</v>
      </c>
      <c r="C22" s="1">
        <v>2</v>
      </c>
      <c r="D22" s="1">
        <v>1</v>
      </c>
      <c r="E22" s="1">
        <v>1</v>
      </c>
      <c r="F22" s="4"/>
      <c r="G22" s="1">
        <v>2</v>
      </c>
      <c r="H22" s="1">
        <v>30</v>
      </c>
      <c r="I22" s="1">
        <v>50</v>
      </c>
      <c r="N22" s="1">
        <v>1</v>
      </c>
      <c r="O22" s="1">
        <v>3000</v>
      </c>
      <c r="V22" s="1">
        <v>1</v>
      </c>
      <c r="W22" s="1">
        <v>18500</v>
      </c>
      <c r="Z22" s="1">
        <v>1</v>
      </c>
      <c r="AA22" s="1">
        <v>9900</v>
      </c>
      <c r="AD22" s="1" t="s">
        <v>76</v>
      </c>
      <c r="AE22" s="1">
        <v>8000</v>
      </c>
      <c r="AJ22" s="1">
        <v>1</v>
      </c>
      <c r="AK22" s="1">
        <v>2</v>
      </c>
      <c r="AL22" s="1">
        <v>2</v>
      </c>
      <c r="AM22" s="1" t="s">
        <v>2</v>
      </c>
      <c r="AN22" s="1">
        <v>2</v>
      </c>
      <c r="AO22" s="1">
        <v>2</v>
      </c>
      <c r="AP22" s="1">
        <v>2</v>
      </c>
      <c r="AQ22" s="1">
        <v>1</v>
      </c>
      <c r="AR22" s="1">
        <v>2</v>
      </c>
      <c r="AV22" s="1">
        <v>2</v>
      </c>
      <c r="AX22" s="1">
        <v>2</v>
      </c>
      <c r="BA22" s="1">
        <v>2</v>
      </c>
      <c r="BB22" s="1">
        <v>2</v>
      </c>
      <c r="BF22" s="1">
        <v>2</v>
      </c>
      <c r="BI22" s="1">
        <v>1</v>
      </c>
      <c r="BJ22" s="1">
        <v>2</v>
      </c>
      <c r="BK22" s="1">
        <v>2</v>
      </c>
      <c r="BL22" s="1">
        <v>1</v>
      </c>
      <c r="BM22" s="1">
        <v>1</v>
      </c>
    </row>
    <row r="23" spans="1:66" ht="15" customHeight="1">
      <c r="A23" s="6">
        <v>39722</v>
      </c>
      <c r="B23" s="1">
        <v>1</v>
      </c>
      <c r="C23" s="1">
        <v>1</v>
      </c>
      <c r="D23" s="1">
        <v>1</v>
      </c>
      <c r="E23" s="1">
        <v>1</v>
      </c>
      <c r="F23" s="4"/>
      <c r="G23" s="1">
        <v>2</v>
      </c>
      <c r="H23" s="1">
        <v>60</v>
      </c>
      <c r="I23" s="1">
        <v>200</v>
      </c>
      <c r="V23" s="1">
        <v>1</v>
      </c>
      <c r="W23" s="1">
        <v>40000</v>
      </c>
      <c r="AJ23" s="1">
        <v>3</v>
      </c>
      <c r="AK23" s="1">
        <v>2</v>
      </c>
      <c r="AL23" s="1">
        <v>2</v>
      </c>
      <c r="AM23" s="1">
        <v>3</v>
      </c>
      <c r="AN23" s="1">
        <v>2</v>
      </c>
      <c r="AO23" s="1">
        <v>2</v>
      </c>
      <c r="AP23" s="1">
        <v>2</v>
      </c>
      <c r="AQ23" s="1">
        <v>1</v>
      </c>
      <c r="AR23" s="1">
        <v>2</v>
      </c>
      <c r="AV23" s="1">
        <v>2</v>
      </c>
      <c r="AX23" s="1">
        <v>2</v>
      </c>
      <c r="BA23" s="1">
        <v>2</v>
      </c>
      <c r="BB23" s="1">
        <v>2</v>
      </c>
      <c r="BF23" s="1">
        <v>2</v>
      </c>
      <c r="BI23" s="1">
        <v>2</v>
      </c>
      <c r="BJ23" s="1">
        <v>1</v>
      </c>
      <c r="BK23" s="1">
        <v>1</v>
      </c>
      <c r="BL23" s="1">
        <v>1</v>
      </c>
      <c r="BM23" s="1">
        <v>4</v>
      </c>
      <c r="BN23" s="1">
        <v>1</v>
      </c>
    </row>
    <row r="24" spans="1:65" ht="15" customHeight="1">
      <c r="A24" s="6">
        <v>39687</v>
      </c>
      <c r="B24" s="1">
        <v>1</v>
      </c>
      <c r="C24" s="1">
        <v>1</v>
      </c>
      <c r="D24" s="1">
        <v>1</v>
      </c>
      <c r="E24" s="1">
        <v>1</v>
      </c>
      <c r="F24" s="4"/>
      <c r="G24" s="1">
        <v>2</v>
      </c>
      <c r="H24" s="1">
        <v>15</v>
      </c>
      <c r="I24" s="1">
        <v>150</v>
      </c>
      <c r="J24" s="1">
        <v>1</v>
      </c>
      <c r="K24" s="1">
        <v>3000</v>
      </c>
      <c r="L24" s="1">
        <v>1</v>
      </c>
      <c r="M24" s="1">
        <v>9000</v>
      </c>
      <c r="V24" s="1">
        <v>1</v>
      </c>
      <c r="W24" s="1">
        <v>26500</v>
      </c>
      <c r="AJ24" s="1">
        <v>3</v>
      </c>
      <c r="AK24" s="1">
        <v>2</v>
      </c>
      <c r="AL24" s="1">
        <v>2</v>
      </c>
      <c r="AN24" s="1">
        <v>2</v>
      </c>
      <c r="AO24" s="1">
        <v>2</v>
      </c>
      <c r="AP24" s="1">
        <v>2</v>
      </c>
      <c r="AQ24" s="1">
        <v>1</v>
      </c>
      <c r="AR24" s="1">
        <v>2</v>
      </c>
      <c r="AV24" s="1">
        <v>2</v>
      </c>
      <c r="AX24" s="1">
        <v>2</v>
      </c>
      <c r="BA24" s="1">
        <v>2</v>
      </c>
      <c r="BB24" s="1">
        <v>2</v>
      </c>
      <c r="BF24" s="1">
        <v>2</v>
      </c>
      <c r="BI24" s="1">
        <v>2</v>
      </c>
      <c r="BJ24" s="1">
        <v>1</v>
      </c>
      <c r="BK24" s="1">
        <v>2</v>
      </c>
      <c r="BL24" s="1">
        <v>1</v>
      </c>
      <c r="BM24" s="1">
        <v>4</v>
      </c>
    </row>
    <row r="25" spans="1:66" s="12" customFormat="1" ht="15" customHeight="1">
      <c r="A25" s="6">
        <v>39788</v>
      </c>
      <c r="B25" s="1">
        <v>1</v>
      </c>
      <c r="C25" s="1">
        <v>1</v>
      </c>
      <c r="D25" s="1">
        <v>1</v>
      </c>
      <c r="E25" s="1">
        <v>1</v>
      </c>
      <c r="F25" s="4"/>
      <c r="G25" s="1">
        <v>2</v>
      </c>
      <c r="H25" s="1">
        <v>30</v>
      </c>
      <c r="I25" s="1">
        <v>100</v>
      </c>
      <c r="J25" s="1"/>
      <c r="K25" s="1"/>
      <c r="L25" s="1">
        <v>1</v>
      </c>
      <c r="M25" s="1">
        <v>600</v>
      </c>
      <c r="N25" s="1">
        <v>1</v>
      </c>
      <c r="O25" s="1">
        <v>450</v>
      </c>
      <c r="P25" s="1"/>
      <c r="Q25" s="1"/>
      <c r="R25" s="1"/>
      <c r="S25" s="1"/>
      <c r="T25" s="1"/>
      <c r="U25" s="1"/>
      <c r="V25" s="1">
        <v>1</v>
      </c>
      <c r="W25" s="1">
        <v>25850</v>
      </c>
      <c r="X25" s="1"/>
      <c r="Y25" s="1"/>
      <c r="Z25" s="1">
        <v>1</v>
      </c>
      <c r="AA25" s="1">
        <v>800</v>
      </c>
      <c r="AB25" s="1"/>
      <c r="AC25" s="1"/>
      <c r="AD25" s="1" t="s">
        <v>115</v>
      </c>
      <c r="AE25" s="1">
        <v>5000</v>
      </c>
      <c r="AF25" s="1" t="s">
        <v>116</v>
      </c>
      <c r="AG25" s="1">
        <v>350</v>
      </c>
      <c r="AH25" s="1"/>
      <c r="AI25" s="1"/>
      <c r="AJ25" s="1">
        <v>3</v>
      </c>
      <c r="AK25" s="1">
        <v>2</v>
      </c>
      <c r="AL25" s="1">
        <v>2</v>
      </c>
      <c r="AM25" s="1"/>
      <c r="AN25" s="1">
        <v>1</v>
      </c>
      <c r="AO25" s="1">
        <v>2</v>
      </c>
      <c r="AP25" s="1">
        <v>2</v>
      </c>
      <c r="AQ25" s="1">
        <v>1</v>
      </c>
      <c r="AR25" s="1">
        <v>2</v>
      </c>
      <c r="AS25" s="1"/>
      <c r="AT25" s="1"/>
      <c r="AU25" s="1"/>
      <c r="AV25" s="1">
        <v>2</v>
      </c>
      <c r="AW25" s="1"/>
      <c r="AX25" s="1">
        <v>2</v>
      </c>
      <c r="AY25" s="1"/>
      <c r="AZ25" s="1"/>
      <c r="BA25" s="1">
        <v>1</v>
      </c>
      <c r="BB25" s="1">
        <v>2</v>
      </c>
      <c r="BC25" s="1"/>
      <c r="BD25" s="1"/>
      <c r="BE25" s="1"/>
      <c r="BF25" s="1">
        <v>2</v>
      </c>
      <c r="BG25" s="1"/>
      <c r="BH25" s="1"/>
      <c r="BI25" s="1">
        <v>2</v>
      </c>
      <c r="BJ25" s="1">
        <v>2</v>
      </c>
      <c r="BK25" s="1">
        <v>2</v>
      </c>
      <c r="BL25" s="1">
        <v>2</v>
      </c>
      <c r="BM25" s="1">
        <v>4</v>
      </c>
      <c r="BN25" s="1">
        <v>2</v>
      </c>
    </row>
    <row r="26" spans="1:66" ht="15" customHeight="1">
      <c r="A26" s="6">
        <v>39721</v>
      </c>
      <c r="B26" s="1">
        <v>1</v>
      </c>
      <c r="C26" s="1">
        <v>2</v>
      </c>
      <c r="D26" s="1">
        <v>1</v>
      </c>
      <c r="E26" s="1">
        <v>1</v>
      </c>
      <c r="F26" s="4"/>
      <c r="G26" s="1">
        <v>2</v>
      </c>
      <c r="H26" s="1">
        <v>20</v>
      </c>
      <c r="I26" s="1">
        <v>0</v>
      </c>
      <c r="J26" s="1">
        <v>1</v>
      </c>
      <c r="K26" s="1">
        <v>2000</v>
      </c>
      <c r="N26" s="1">
        <v>1</v>
      </c>
      <c r="O26" s="1" t="s">
        <v>246</v>
      </c>
      <c r="V26" s="1">
        <v>1</v>
      </c>
      <c r="W26" s="1" t="s">
        <v>246</v>
      </c>
      <c r="AD26" s="1" t="s">
        <v>84</v>
      </c>
      <c r="AE26" s="1" t="s">
        <v>246</v>
      </c>
      <c r="AF26" s="1" t="s">
        <v>85</v>
      </c>
      <c r="AG26" s="1">
        <v>2600</v>
      </c>
      <c r="AJ26" s="1">
        <v>3</v>
      </c>
      <c r="AK26" s="1">
        <v>2</v>
      </c>
      <c r="AL26" s="1">
        <v>2</v>
      </c>
      <c r="AN26" s="1">
        <v>2</v>
      </c>
      <c r="AO26" s="1">
        <v>2</v>
      </c>
      <c r="AP26" s="1">
        <v>2</v>
      </c>
      <c r="AQ26" s="1">
        <v>1</v>
      </c>
      <c r="AR26" s="1">
        <v>2</v>
      </c>
      <c r="AV26" s="1">
        <v>2</v>
      </c>
      <c r="AX26" s="1">
        <v>2</v>
      </c>
      <c r="BA26" s="1">
        <v>2</v>
      </c>
      <c r="BB26" s="1">
        <v>2</v>
      </c>
      <c r="BF26" s="1">
        <v>2</v>
      </c>
      <c r="BI26" s="1">
        <v>1</v>
      </c>
      <c r="BJ26" s="1">
        <v>1</v>
      </c>
      <c r="BK26" s="1">
        <v>2</v>
      </c>
      <c r="BL26" s="1">
        <v>1</v>
      </c>
      <c r="BM26" s="1">
        <v>4</v>
      </c>
      <c r="BN26" s="1">
        <v>2</v>
      </c>
    </row>
    <row r="27" spans="1:66" ht="15" customHeight="1">
      <c r="A27" s="6">
        <v>39707</v>
      </c>
      <c r="B27" s="1">
        <v>1</v>
      </c>
      <c r="C27" s="1">
        <v>1</v>
      </c>
      <c r="D27" s="1">
        <v>1</v>
      </c>
      <c r="E27" s="1">
        <v>1</v>
      </c>
      <c r="F27" s="4"/>
      <c r="G27" s="1">
        <v>2</v>
      </c>
      <c r="H27" s="1">
        <v>50</v>
      </c>
      <c r="I27" s="1">
        <v>100</v>
      </c>
      <c r="N27" s="1">
        <v>1</v>
      </c>
      <c r="O27" s="1">
        <v>2000</v>
      </c>
      <c r="V27" s="1">
        <v>1</v>
      </c>
      <c r="W27" s="1">
        <v>31000</v>
      </c>
      <c r="AD27" s="1" t="s">
        <v>96</v>
      </c>
      <c r="AE27" s="1">
        <v>6200</v>
      </c>
      <c r="AJ27" s="1">
        <v>3</v>
      </c>
      <c r="AK27" s="1">
        <v>2</v>
      </c>
      <c r="AL27" s="1">
        <v>2</v>
      </c>
      <c r="AN27" s="1">
        <v>2</v>
      </c>
      <c r="AO27" s="1">
        <v>2</v>
      </c>
      <c r="AP27" s="1">
        <v>2</v>
      </c>
      <c r="AQ27" s="1">
        <v>1</v>
      </c>
      <c r="AR27" s="1">
        <v>2</v>
      </c>
      <c r="AV27" s="1">
        <v>2</v>
      </c>
      <c r="AX27" s="1">
        <v>2</v>
      </c>
      <c r="BA27" s="1">
        <v>2</v>
      </c>
      <c r="BB27" s="1">
        <v>2</v>
      </c>
      <c r="BF27" s="1">
        <v>2</v>
      </c>
      <c r="BI27" s="1">
        <v>2</v>
      </c>
      <c r="BJ27" s="1">
        <v>2</v>
      </c>
      <c r="BK27" s="1">
        <v>1</v>
      </c>
      <c r="BL27" s="1">
        <v>1</v>
      </c>
      <c r="BM27" s="1">
        <v>4</v>
      </c>
      <c r="BN27" s="1">
        <v>2</v>
      </c>
    </row>
    <row r="28" spans="1:65" ht="15" customHeight="1">
      <c r="A28" s="6">
        <v>39683</v>
      </c>
      <c r="B28" s="1">
        <v>1</v>
      </c>
      <c r="C28" s="1">
        <v>1</v>
      </c>
      <c r="D28" s="1">
        <v>1</v>
      </c>
      <c r="E28" s="1">
        <v>1</v>
      </c>
      <c r="F28" s="4"/>
      <c r="G28" s="1">
        <v>2</v>
      </c>
      <c r="H28" s="1">
        <v>10</v>
      </c>
      <c r="I28" s="1">
        <v>100</v>
      </c>
      <c r="J28" s="1">
        <v>1</v>
      </c>
      <c r="K28" s="1">
        <v>5500</v>
      </c>
      <c r="L28" s="1">
        <v>1</v>
      </c>
      <c r="M28" s="1">
        <v>10000</v>
      </c>
      <c r="V28" s="1">
        <v>1</v>
      </c>
      <c r="W28" s="1">
        <v>24000</v>
      </c>
      <c r="AJ28" s="1">
        <v>1</v>
      </c>
      <c r="AK28" s="1">
        <v>2</v>
      </c>
      <c r="AL28" s="1">
        <v>2</v>
      </c>
      <c r="AN28" s="1">
        <v>2</v>
      </c>
      <c r="AO28" s="1">
        <v>2</v>
      </c>
      <c r="AP28" s="1">
        <v>2</v>
      </c>
      <c r="AQ28" s="1">
        <v>1</v>
      </c>
      <c r="AR28" s="1">
        <v>2</v>
      </c>
      <c r="AV28" s="1">
        <v>2</v>
      </c>
      <c r="AX28" s="1">
        <v>2</v>
      </c>
      <c r="BA28" s="1">
        <v>2</v>
      </c>
      <c r="BB28" s="1">
        <v>2</v>
      </c>
      <c r="BF28" s="1">
        <v>2</v>
      </c>
      <c r="BI28" s="1">
        <v>2</v>
      </c>
      <c r="BJ28" s="1">
        <v>1</v>
      </c>
      <c r="BK28" s="1">
        <v>1</v>
      </c>
      <c r="BL28" s="1">
        <v>1</v>
      </c>
      <c r="BM28" s="1">
        <v>3</v>
      </c>
    </row>
    <row r="29" spans="1:66" s="12" customFormat="1" ht="15" customHeight="1">
      <c r="A29" s="6">
        <v>41246</v>
      </c>
      <c r="B29" s="1">
        <v>1</v>
      </c>
      <c r="C29" s="1">
        <v>2</v>
      </c>
      <c r="D29" s="1">
        <v>1</v>
      </c>
      <c r="E29" s="1">
        <v>1</v>
      </c>
      <c r="F29" s="4"/>
      <c r="G29" s="1">
        <v>1</v>
      </c>
      <c r="H29" s="1">
        <v>10</v>
      </c>
      <c r="I29" s="1">
        <v>100</v>
      </c>
      <c r="J29" s="1"/>
      <c r="K29" s="1"/>
      <c r="L29" s="1">
        <v>1</v>
      </c>
      <c r="M29" s="2">
        <v>1155</v>
      </c>
      <c r="N29" s="1"/>
      <c r="O29" s="1"/>
      <c r="P29" s="1">
        <v>1</v>
      </c>
      <c r="Q29" s="1">
        <v>1200</v>
      </c>
      <c r="R29" s="1"/>
      <c r="S29" s="1"/>
      <c r="T29" s="1"/>
      <c r="U29" s="1"/>
      <c r="V29" s="1">
        <v>1</v>
      </c>
      <c r="W29" s="1">
        <v>28700</v>
      </c>
      <c r="X29" s="1"/>
      <c r="Y29" s="1"/>
      <c r="Z29" s="1">
        <v>1</v>
      </c>
      <c r="AA29" s="1">
        <v>2000</v>
      </c>
      <c r="AB29" s="1"/>
      <c r="AC29" s="1"/>
      <c r="AD29" s="1" t="s">
        <v>117</v>
      </c>
      <c r="AE29" s="1">
        <v>1800</v>
      </c>
      <c r="AF29" s="1" t="s">
        <v>118</v>
      </c>
      <c r="AG29" s="1">
        <v>1850</v>
      </c>
      <c r="AH29" s="1" t="s">
        <v>119</v>
      </c>
      <c r="AI29" s="1">
        <v>1000</v>
      </c>
      <c r="AJ29" s="1">
        <v>1</v>
      </c>
      <c r="AK29" s="1">
        <v>2</v>
      </c>
      <c r="AL29" s="1">
        <v>2</v>
      </c>
      <c r="AM29" s="1" t="s">
        <v>2</v>
      </c>
      <c r="AN29" s="1">
        <v>2</v>
      </c>
      <c r="AO29" s="1">
        <v>2</v>
      </c>
      <c r="AP29" s="1">
        <v>2</v>
      </c>
      <c r="AQ29" s="1">
        <v>1</v>
      </c>
      <c r="AR29" s="1">
        <v>2</v>
      </c>
      <c r="AS29" s="1"/>
      <c r="AT29" s="1"/>
      <c r="AU29" s="1"/>
      <c r="AV29" s="1">
        <v>2</v>
      </c>
      <c r="AW29" s="1"/>
      <c r="AX29" s="1">
        <v>1</v>
      </c>
      <c r="AY29" s="1">
        <v>1000</v>
      </c>
      <c r="AZ29" s="1"/>
      <c r="BA29" s="1">
        <v>1</v>
      </c>
      <c r="BB29" s="1">
        <v>2</v>
      </c>
      <c r="BC29" s="1"/>
      <c r="BD29" s="1"/>
      <c r="BE29" s="1"/>
      <c r="BF29" s="1">
        <v>2</v>
      </c>
      <c r="BG29" s="1"/>
      <c r="BH29" s="1"/>
      <c r="BI29" s="1">
        <v>2</v>
      </c>
      <c r="BJ29" s="1">
        <v>1</v>
      </c>
      <c r="BK29" s="1">
        <v>2</v>
      </c>
      <c r="BL29" s="1">
        <v>2</v>
      </c>
      <c r="BM29" s="1">
        <v>4</v>
      </c>
      <c r="BN29" s="1">
        <v>1</v>
      </c>
    </row>
    <row r="30" spans="1:66" s="12" customFormat="1" ht="15" customHeight="1">
      <c r="A30" s="6">
        <v>41242</v>
      </c>
      <c r="B30" s="1">
        <v>1</v>
      </c>
      <c r="C30" s="1">
        <v>1</v>
      </c>
      <c r="D30" s="1">
        <v>1</v>
      </c>
      <c r="E30" s="1">
        <v>1</v>
      </c>
      <c r="F30" s="4"/>
      <c r="G30" s="1">
        <v>2</v>
      </c>
      <c r="H30" s="1">
        <v>15</v>
      </c>
      <c r="I30" s="1">
        <v>100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</v>
      </c>
      <c r="W30" s="1">
        <v>22800</v>
      </c>
      <c r="X30" s="1"/>
      <c r="Y30" s="1"/>
      <c r="Z30" s="1">
        <v>1</v>
      </c>
      <c r="AA30" s="1">
        <v>16000</v>
      </c>
      <c r="AB30" s="1"/>
      <c r="AC30" s="1"/>
      <c r="AD30" s="1" t="s">
        <v>117</v>
      </c>
      <c r="AE30" s="1">
        <v>900</v>
      </c>
      <c r="AF30" s="1"/>
      <c r="AG30" s="1"/>
      <c r="AH30" s="1"/>
      <c r="AI30" s="1"/>
      <c r="AJ30" s="1">
        <v>1</v>
      </c>
      <c r="AK30" s="1">
        <v>2</v>
      </c>
      <c r="AL30" s="1">
        <v>2</v>
      </c>
      <c r="AM30" s="1"/>
      <c r="AN30" s="1">
        <v>2</v>
      </c>
      <c r="AO30" s="1">
        <v>2</v>
      </c>
      <c r="AP30" s="1">
        <v>2</v>
      </c>
      <c r="AQ30" s="1">
        <v>1</v>
      </c>
      <c r="AR30" s="1">
        <v>2</v>
      </c>
      <c r="AS30" s="1"/>
      <c r="AT30" s="1"/>
      <c r="AU30" s="1"/>
      <c r="AV30" s="1">
        <v>2</v>
      </c>
      <c r="AW30" s="1"/>
      <c r="AX30" s="1">
        <v>2</v>
      </c>
      <c r="AY30" s="1"/>
      <c r="AZ30" s="1"/>
      <c r="BA30" s="1">
        <v>2</v>
      </c>
      <c r="BB30" s="1">
        <v>2</v>
      </c>
      <c r="BC30" s="1"/>
      <c r="BD30" s="1"/>
      <c r="BE30" s="1"/>
      <c r="BF30" s="1">
        <v>2</v>
      </c>
      <c r="BG30" s="1"/>
      <c r="BH30" s="1"/>
      <c r="BI30" s="1">
        <v>2</v>
      </c>
      <c r="BJ30" s="1">
        <v>2</v>
      </c>
      <c r="BK30" s="1">
        <v>2</v>
      </c>
      <c r="BL30" s="1">
        <v>2</v>
      </c>
      <c r="BM30" s="1">
        <v>4</v>
      </c>
      <c r="BN30" s="1">
        <v>1</v>
      </c>
    </row>
    <row r="31" spans="1:66" ht="15" customHeight="1">
      <c r="A31" s="6">
        <v>39717</v>
      </c>
      <c r="B31" s="1">
        <v>1</v>
      </c>
      <c r="C31" s="1">
        <v>1</v>
      </c>
      <c r="D31" s="1">
        <v>1</v>
      </c>
      <c r="E31" s="1">
        <v>1</v>
      </c>
      <c r="F31" s="4"/>
      <c r="G31" s="1">
        <v>2</v>
      </c>
      <c r="H31" s="1">
        <v>60</v>
      </c>
      <c r="I31" s="1">
        <v>0</v>
      </c>
      <c r="J31" s="1">
        <v>1</v>
      </c>
      <c r="K31" s="1">
        <v>2500</v>
      </c>
      <c r="T31" s="1">
        <v>1</v>
      </c>
      <c r="U31" s="1">
        <v>1500</v>
      </c>
      <c r="V31" s="1">
        <v>1</v>
      </c>
      <c r="W31" s="1">
        <v>24200</v>
      </c>
      <c r="AD31" s="1" t="s">
        <v>105</v>
      </c>
      <c r="AE31" s="1">
        <v>10000</v>
      </c>
      <c r="AF31" s="1" t="s">
        <v>84</v>
      </c>
      <c r="AG31" s="1">
        <v>2000</v>
      </c>
      <c r="AJ31" s="1">
        <v>3</v>
      </c>
      <c r="AK31" s="1">
        <v>2</v>
      </c>
      <c r="AL31" s="1">
        <v>2</v>
      </c>
      <c r="AN31" s="1">
        <v>2</v>
      </c>
      <c r="AO31" s="1">
        <v>2</v>
      </c>
      <c r="AP31" s="1">
        <v>2</v>
      </c>
      <c r="AQ31" s="1">
        <v>1</v>
      </c>
      <c r="AR31" s="1">
        <v>2</v>
      </c>
      <c r="AV31" s="1">
        <v>2</v>
      </c>
      <c r="AX31" s="1">
        <v>2</v>
      </c>
      <c r="BA31" s="1">
        <v>2</v>
      </c>
      <c r="BB31" s="1">
        <v>2</v>
      </c>
      <c r="BF31" s="1">
        <v>2</v>
      </c>
      <c r="BI31" s="1">
        <v>2</v>
      </c>
      <c r="BJ31" s="1">
        <v>1</v>
      </c>
      <c r="BK31" s="1">
        <v>2</v>
      </c>
      <c r="BL31" s="1">
        <v>1</v>
      </c>
      <c r="BM31" s="1">
        <v>3</v>
      </c>
      <c r="BN31" s="1">
        <v>1</v>
      </c>
    </row>
    <row r="32" spans="1:66" ht="15" customHeight="1">
      <c r="A32" s="6">
        <v>39717</v>
      </c>
      <c r="B32" s="1">
        <v>1</v>
      </c>
      <c r="C32" s="1">
        <v>1</v>
      </c>
      <c r="D32" s="1">
        <v>1</v>
      </c>
      <c r="E32" s="1">
        <v>1</v>
      </c>
      <c r="F32" s="4"/>
      <c r="G32" s="1">
        <v>2</v>
      </c>
      <c r="H32" s="1">
        <v>120</v>
      </c>
      <c r="I32" s="1">
        <v>250</v>
      </c>
      <c r="V32" s="1">
        <v>1</v>
      </c>
      <c r="W32" s="1">
        <v>39900</v>
      </c>
      <c r="AJ32" s="1">
        <v>3</v>
      </c>
      <c r="AK32" s="1">
        <v>2</v>
      </c>
      <c r="AL32" s="1">
        <v>2</v>
      </c>
      <c r="AM32" s="1" t="s">
        <v>2</v>
      </c>
      <c r="AN32" s="1">
        <v>2</v>
      </c>
      <c r="AO32" s="1">
        <v>2</v>
      </c>
      <c r="AP32" s="1">
        <v>2</v>
      </c>
      <c r="AQ32" s="1">
        <v>1</v>
      </c>
      <c r="AR32" s="1">
        <v>2</v>
      </c>
      <c r="AV32" s="1">
        <v>2</v>
      </c>
      <c r="AX32" s="1">
        <v>2</v>
      </c>
      <c r="BA32" s="1">
        <v>2</v>
      </c>
      <c r="BB32" s="1">
        <v>2</v>
      </c>
      <c r="BF32" s="1">
        <v>2</v>
      </c>
      <c r="BI32" s="1">
        <v>2</v>
      </c>
      <c r="BJ32" s="1">
        <v>1</v>
      </c>
      <c r="BK32" s="1">
        <v>1</v>
      </c>
      <c r="BL32" s="1">
        <v>1</v>
      </c>
      <c r="BM32" s="1">
        <v>4</v>
      </c>
      <c r="BN32" s="1">
        <v>1</v>
      </c>
    </row>
    <row r="33" spans="1:66" ht="15" customHeight="1">
      <c r="A33" s="6">
        <v>39702</v>
      </c>
      <c r="B33" s="1">
        <v>1</v>
      </c>
      <c r="C33" s="1">
        <v>1</v>
      </c>
      <c r="D33" s="1">
        <v>1</v>
      </c>
      <c r="E33" s="1">
        <v>1</v>
      </c>
      <c r="F33" s="4"/>
      <c r="G33" s="1">
        <v>2</v>
      </c>
      <c r="H33" s="1">
        <v>60</v>
      </c>
      <c r="I33" s="1">
        <v>250</v>
      </c>
      <c r="V33" s="1">
        <v>1</v>
      </c>
      <c r="W33" s="1">
        <v>39900</v>
      </c>
      <c r="AJ33" s="1">
        <v>1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1</v>
      </c>
      <c r="AR33" s="1">
        <v>2</v>
      </c>
      <c r="AV33" s="1">
        <v>2</v>
      </c>
      <c r="AX33" s="1">
        <v>2</v>
      </c>
      <c r="BA33" s="1">
        <v>2</v>
      </c>
      <c r="BB33" s="1">
        <v>2</v>
      </c>
      <c r="BF33" s="1">
        <v>2</v>
      </c>
      <c r="BI33" s="1">
        <v>1</v>
      </c>
      <c r="BJ33" s="1">
        <v>2</v>
      </c>
      <c r="BK33" s="1">
        <v>1</v>
      </c>
      <c r="BL33" s="1">
        <v>1</v>
      </c>
      <c r="BM33" s="1">
        <v>4</v>
      </c>
      <c r="BN33" s="1">
        <v>2</v>
      </c>
    </row>
    <row r="34" spans="1:66" ht="15" customHeight="1">
      <c r="A34" s="6">
        <v>39702</v>
      </c>
      <c r="B34" s="1">
        <v>1</v>
      </c>
      <c r="C34" s="1">
        <v>1</v>
      </c>
      <c r="D34" s="1">
        <v>1</v>
      </c>
      <c r="E34" s="1">
        <v>1</v>
      </c>
      <c r="F34" s="4"/>
      <c r="G34" s="1">
        <v>2</v>
      </c>
      <c r="H34" s="1">
        <v>20</v>
      </c>
      <c r="I34" s="1">
        <v>300</v>
      </c>
      <c r="V34" s="1">
        <v>1</v>
      </c>
      <c r="W34" s="1">
        <v>10500</v>
      </c>
      <c r="Z34" s="1">
        <v>1</v>
      </c>
      <c r="AA34" s="1">
        <v>9000</v>
      </c>
      <c r="AF34" s="1" t="s">
        <v>76</v>
      </c>
      <c r="AG34" s="1">
        <v>20000</v>
      </c>
      <c r="AJ34" s="1">
        <v>1</v>
      </c>
      <c r="AK34" s="1">
        <v>2</v>
      </c>
      <c r="AL34" s="1">
        <v>2</v>
      </c>
      <c r="AN34" s="1">
        <v>2</v>
      </c>
      <c r="AO34" s="1">
        <v>2</v>
      </c>
      <c r="AP34" s="1">
        <v>2</v>
      </c>
      <c r="AQ34" s="1">
        <v>1</v>
      </c>
      <c r="AR34" s="1">
        <v>2</v>
      </c>
      <c r="AV34" s="1">
        <v>2</v>
      </c>
      <c r="AX34" s="1">
        <v>2</v>
      </c>
      <c r="BA34" s="1">
        <v>2</v>
      </c>
      <c r="BB34" s="1">
        <v>2</v>
      </c>
      <c r="BF34" s="1">
        <v>2</v>
      </c>
      <c r="BI34" s="1">
        <v>2</v>
      </c>
      <c r="BJ34" s="1">
        <v>1</v>
      </c>
      <c r="BK34" s="1">
        <v>1</v>
      </c>
      <c r="BL34" s="1">
        <v>1</v>
      </c>
      <c r="BM34" s="1">
        <v>2</v>
      </c>
      <c r="BN34" s="1">
        <v>1</v>
      </c>
    </row>
    <row r="35" spans="1:66" s="12" customFormat="1" ht="15" customHeight="1">
      <c r="A35" s="6">
        <v>41248</v>
      </c>
      <c r="B35" s="1">
        <v>1</v>
      </c>
      <c r="C35" s="1">
        <v>1</v>
      </c>
      <c r="D35" s="1">
        <v>1</v>
      </c>
      <c r="E35" s="1">
        <v>1</v>
      </c>
      <c r="F35" s="4"/>
      <c r="G35" s="1">
        <v>2</v>
      </c>
      <c r="H35" s="1">
        <v>25</v>
      </c>
      <c r="I35" s="1">
        <v>200</v>
      </c>
      <c r="J35" s="1">
        <v>1</v>
      </c>
      <c r="K35" s="1">
        <v>2820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1</v>
      </c>
      <c r="W35" s="1">
        <v>28180</v>
      </c>
      <c r="X35" s="1"/>
      <c r="Y35" s="1"/>
      <c r="Z35" s="1"/>
      <c r="AA35" s="1"/>
      <c r="AB35" s="1"/>
      <c r="AC35" s="1"/>
      <c r="AD35" s="1" t="s">
        <v>120</v>
      </c>
      <c r="AE35" s="1">
        <v>4300</v>
      </c>
      <c r="AF35" s="1"/>
      <c r="AG35" s="1"/>
      <c r="AH35" s="1"/>
      <c r="AI35" s="1"/>
      <c r="AJ35" s="1">
        <v>3</v>
      </c>
      <c r="AK35" s="1">
        <v>2</v>
      </c>
      <c r="AL35" s="1">
        <v>2</v>
      </c>
      <c r="AM35" s="1">
        <v>3</v>
      </c>
      <c r="AN35" s="1">
        <v>2</v>
      </c>
      <c r="AO35" s="1">
        <v>2</v>
      </c>
      <c r="AP35" s="1">
        <v>2</v>
      </c>
      <c r="AQ35" s="1">
        <v>1</v>
      </c>
      <c r="AR35" s="1">
        <v>2</v>
      </c>
      <c r="AS35" s="1"/>
      <c r="AT35" s="1"/>
      <c r="AU35" s="1"/>
      <c r="AV35" s="1">
        <v>2</v>
      </c>
      <c r="AW35" s="1"/>
      <c r="AX35" s="1">
        <v>2</v>
      </c>
      <c r="AY35" s="1"/>
      <c r="AZ35" s="1"/>
      <c r="BA35" s="1">
        <v>2</v>
      </c>
      <c r="BB35" s="1">
        <v>2</v>
      </c>
      <c r="BC35" s="1"/>
      <c r="BD35" s="1"/>
      <c r="BE35" s="1"/>
      <c r="BF35" s="1">
        <v>2</v>
      </c>
      <c r="BG35" s="1"/>
      <c r="BH35" s="1"/>
      <c r="BI35" s="1">
        <v>2</v>
      </c>
      <c r="BJ35" s="1">
        <v>2</v>
      </c>
      <c r="BK35" s="1">
        <v>2</v>
      </c>
      <c r="BL35" s="1">
        <v>2</v>
      </c>
      <c r="BM35" s="1">
        <v>1</v>
      </c>
      <c r="BN35" s="1">
        <v>1</v>
      </c>
    </row>
    <row r="36" spans="1:66" ht="15" customHeight="1">
      <c r="A36" s="6">
        <v>39721</v>
      </c>
      <c r="B36" s="1">
        <v>1</v>
      </c>
      <c r="C36" s="1">
        <v>1</v>
      </c>
      <c r="D36" s="1">
        <v>1</v>
      </c>
      <c r="E36" s="1">
        <v>1</v>
      </c>
      <c r="F36" s="4"/>
      <c r="G36" s="1">
        <v>2</v>
      </c>
      <c r="H36" s="1">
        <v>60</v>
      </c>
      <c r="I36" s="1">
        <v>500</v>
      </c>
      <c r="V36" s="1">
        <v>1</v>
      </c>
      <c r="W36" s="1">
        <v>39900</v>
      </c>
      <c r="AJ36" s="1">
        <v>1</v>
      </c>
      <c r="AK36" s="1">
        <v>2</v>
      </c>
      <c r="AL36" s="1">
        <v>2</v>
      </c>
      <c r="AM36" s="1" t="s">
        <v>2</v>
      </c>
      <c r="AN36" s="1">
        <v>2</v>
      </c>
      <c r="AO36" s="1">
        <v>2</v>
      </c>
      <c r="AP36" s="1">
        <v>2</v>
      </c>
      <c r="AQ36" s="1">
        <v>1</v>
      </c>
      <c r="AR36" s="1">
        <v>2</v>
      </c>
      <c r="AV36" s="1">
        <v>2</v>
      </c>
      <c r="AX36" s="1">
        <v>2</v>
      </c>
      <c r="BA36" s="1">
        <v>2</v>
      </c>
      <c r="BB36" s="1">
        <v>2</v>
      </c>
      <c r="BF36" s="1">
        <v>2</v>
      </c>
      <c r="BI36" s="1">
        <v>2</v>
      </c>
      <c r="BJ36" s="1">
        <v>1</v>
      </c>
      <c r="BK36" s="1">
        <v>1</v>
      </c>
      <c r="BL36" s="1">
        <v>1</v>
      </c>
      <c r="BM36" s="1">
        <v>4</v>
      </c>
      <c r="BN36" s="1">
        <v>1</v>
      </c>
    </row>
    <row r="37" spans="1:66" ht="15" customHeight="1">
      <c r="A37" s="6">
        <v>39723</v>
      </c>
      <c r="B37" s="1">
        <v>1</v>
      </c>
      <c r="C37" s="1">
        <v>1</v>
      </c>
      <c r="D37" s="1">
        <v>1</v>
      </c>
      <c r="E37" s="1">
        <v>1</v>
      </c>
      <c r="F37" s="4"/>
      <c r="G37" s="1">
        <v>2</v>
      </c>
      <c r="H37" s="1">
        <v>30</v>
      </c>
      <c r="I37" s="1">
        <v>0</v>
      </c>
      <c r="R37" s="1">
        <v>1</v>
      </c>
      <c r="S37" s="1">
        <v>40000</v>
      </c>
      <c r="AJ37" s="1">
        <v>3</v>
      </c>
      <c r="AK37" s="1">
        <v>2</v>
      </c>
      <c r="AL37" s="1">
        <v>2</v>
      </c>
      <c r="AN37" s="1">
        <v>2</v>
      </c>
      <c r="AO37" s="1">
        <v>2</v>
      </c>
      <c r="AP37" s="1">
        <v>2</v>
      </c>
      <c r="AQ37" s="1">
        <v>1</v>
      </c>
      <c r="AR37" s="1">
        <v>2</v>
      </c>
      <c r="AV37" s="1">
        <v>2</v>
      </c>
      <c r="AX37" s="1">
        <v>2</v>
      </c>
      <c r="BA37" s="1">
        <v>2</v>
      </c>
      <c r="BB37" s="1">
        <v>2</v>
      </c>
      <c r="BF37" s="1">
        <v>2</v>
      </c>
      <c r="BI37" s="1">
        <v>2</v>
      </c>
      <c r="BJ37" s="1">
        <v>1</v>
      </c>
      <c r="BK37" s="1">
        <v>1</v>
      </c>
      <c r="BL37" s="1">
        <v>1</v>
      </c>
      <c r="BM37" s="1">
        <v>4</v>
      </c>
      <c r="BN37" s="1">
        <v>1</v>
      </c>
    </row>
    <row r="38" spans="1:66" ht="15" customHeight="1">
      <c r="A38" s="6">
        <v>39721</v>
      </c>
      <c r="B38" s="1">
        <v>1</v>
      </c>
      <c r="C38" s="1">
        <v>1</v>
      </c>
      <c r="D38" s="1">
        <v>1</v>
      </c>
      <c r="E38" s="1">
        <v>1</v>
      </c>
      <c r="F38" s="4"/>
      <c r="G38" s="1">
        <v>2</v>
      </c>
      <c r="H38" s="1">
        <v>120</v>
      </c>
      <c r="I38" s="1">
        <v>400</v>
      </c>
      <c r="V38" s="1">
        <v>1</v>
      </c>
      <c r="W38" s="1">
        <v>39900</v>
      </c>
      <c r="AJ38" s="1">
        <v>3</v>
      </c>
      <c r="AK38" s="1">
        <v>2</v>
      </c>
      <c r="AL38" s="1">
        <v>2</v>
      </c>
      <c r="AN38" s="1">
        <v>2</v>
      </c>
      <c r="AO38" s="1">
        <v>2</v>
      </c>
      <c r="AP38" s="1">
        <v>2</v>
      </c>
      <c r="AQ38" s="1">
        <v>1</v>
      </c>
      <c r="AR38" s="1">
        <v>2</v>
      </c>
      <c r="AV38" s="1">
        <v>2</v>
      </c>
      <c r="AX38" s="1">
        <v>2</v>
      </c>
      <c r="BA38" s="1">
        <v>2</v>
      </c>
      <c r="BB38" s="1">
        <v>2</v>
      </c>
      <c r="BF38" s="1">
        <v>2</v>
      </c>
      <c r="BI38" s="1">
        <v>2</v>
      </c>
      <c r="BJ38" s="1">
        <v>1</v>
      </c>
      <c r="BK38" s="1">
        <v>1</v>
      </c>
      <c r="BL38" s="1">
        <v>1</v>
      </c>
      <c r="BM38" s="1">
        <v>4</v>
      </c>
      <c r="BN38" s="1">
        <v>1</v>
      </c>
    </row>
    <row r="39" spans="1:66" ht="15" customHeight="1">
      <c r="A39" s="6">
        <v>39721</v>
      </c>
      <c r="B39" s="1">
        <v>1</v>
      </c>
      <c r="C39" s="1">
        <v>1</v>
      </c>
      <c r="D39" s="1">
        <v>1</v>
      </c>
      <c r="E39" s="1">
        <v>1</v>
      </c>
      <c r="F39" s="4"/>
      <c r="G39" s="1">
        <v>2</v>
      </c>
      <c r="H39" s="1">
        <v>45</v>
      </c>
      <c r="I39" s="1">
        <v>400</v>
      </c>
      <c r="V39" s="1">
        <v>1</v>
      </c>
      <c r="W39" s="1">
        <v>39900</v>
      </c>
      <c r="AJ39" s="1">
        <v>4</v>
      </c>
      <c r="AK39" s="1">
        <v>2</v>
      </c>
      <c r="AL39" s="1">
        <v>2</v>
      </c>
      <c r="AM39" s="1" t="s">
        <v>2</v>
      </c>
      <c r="AN39" s="1">
        <v>2</v>
      </c>
      <c r="AO39" s="1">
        <v>2</v>
      </c>
      <c r="AP39" s="1">
        <v>2</v>
      </c>
      <c r="AQ39" s="1">
        <v>1</v>
      </c>
      <c r="AR39" s="1">
        <v>2</v>
      </c>
      <c r="AV39" s="1">
        <v>2</v>
      </c>
      <c r="AX39" s="1">
        <v>2</v>
      </c>
      <c r="BA39" s="1">
        <v>2</v>
      </c>
      <c r="BB39" s="1">
        <v>2</v>
      </c>
      <c r="BF39" s="1">
        <v>2</v>
      </c>
      <c r="BI39" s="1">
        <v>2</v>
      </c>
      <c r="BJ39" s="1">
        <v>2</v>
      </c>
      <c r="BK39" s="1">
        <v>2</v>
      </c>
      <c r="BL39" s="1">
        <v>1</v>
      </c>
      <c r="BM39" s="1">
        <v>4</v>
      </c>
      <c r="BN39" s="1">
        <v>1</v>
      </c>
    </row>
    <row r="40" spans="1:66" ht="15" customHeight="1">
      <c r="A40" s="6">
        <v>39717</v>
      </c>
      <c r="B40" s="1">
        <v>1</v>
      </c>
      <c r="C40" s="1">
        <v>1</v>
      </c>
      <c r="D40" s="1">
        <v>1</v>
      </c>
      <c r="E40" s="1">
        <v>1</v>
      </c>
      <c r="F40" s="4"/>
      <c r="G40" s="1">
        <v>2</v>
      </c>
      <c r="H40" s="1">
        <v>60</v>
      </c>
      <c r="I40" s="1">
        <v>200</v>
      </c>
      <c r="J40" s="1">
        <v>1</v>
      </c>
      <c r="K40" s="1">
        <v>5000</v>
      </c>
      <c r="T40" s="1">
        <v>1</v>
      </c>
      <c r="U40" s="1">
        <v>2200</v>
      </c>
      <c r="V40" s="1">
        <v>1</v>
      </c>
      <c r="W40" s="1">
        <v>30320</v>
      </c>
      <c r="Z40" s="1">
        <v>1</v>
      </c>
      <c r="AA40" s="1">
        <v>1700</v>
      </c>
      <c r="AJ40" s="1">
        <v>3</v>
      </c>
      <c r="AK40" s="1">
        <v>2</v>
      </c>
      <c r="AL40" s="1">
        <v>2</v>
      </c>
      <c r="AN40" s="1">
        <v>2</v>
      </c>
      <c r="AO40" s="1">
        <v>2</v>
      </c>
      <c r="AP40" s="1">
        <v>2</v>
      </c>
      <c r="AQ40" s="1">
        <v>1</v>
      </c>
      <c r="AR40" s="1">
        <v>2</v>
      </c>
      <c r="AV40" s="1">
        <v>2</v>
      </c>
      <c r="AX40" s="1">
        <v>2</v>
      </c>
      <c r="BA40" s="1">
        <v>2</v>
      </c>
      <c r="BB40" s="1">
        <v>2</v>
      </c>
      <c r="BF40" s="1">
        <v>2</v>
      </c>
      <c r="BI40" s="1">
        <v>2</v>
      </c>
      <c r="BJ40" s="1">
        <v>2</v>
      </c>
      <c r="BK40" s="1">
        <v>2</v>
      </c>
      <c r="BL40" s="1">
        <v>1</v>
      </c>
      <c r="BM40" s="1">
        <v>4</v>
      </c>
      <c r="BN40" s="1">
        <v>1</v>
      </c>
    </row>
    <row r="41" spans="1:66" ht="15" customHeight="1">
      <c r="A41" s="6">
        <v>39702</v>
      </c>
      <c r="B41" s="1">
        <v>1</v>
      </c>
      <c r="C41" s="1">
        <v>1</v>
      </c>
      <c r="D41" s="1">
        <v>1</v>
      </c>
      <c r="E41" s="1">
        <v>1</v>
      </c>
      <c r="F41" s="4"/>
      <c r="G41" s="1">
        <v>2</v>
      </c>
      <c r="H41" s="1">
        <v>60</v>
      </c>
      <c r="I41" s="1">
        <v>200</v>
      </c>
      <c r="V41" s="1">
        <v>1</v>
      </c>
      <c r="W41" s="1">
        <v>30900</v>
      </c>
      <c r="Z41" s="1">
        <v>1</v>
      </c>
      <c r="AA41" s="1">
        <v>9000</v>
      </c>
      <c r="AJ41" s="1">
        <v>3</v>
      </c>
      <c r="AK41" s="1">
        <v>2</v>
      </c>
      <c r="AL41" s="1">
        <v>2</v>
      </c>
      <c r="AN41" s="1">
        <v>2</v>
      </c>
      <c r="AO41" s="1">
        <v>2</v>
      </c>
      <c r="AP41" s="1">
        <v>2</v>
      </c>
      <c r="AQ41" s="1">
        <v>1</v>
      </c>
      <c r="AR41" s="1">
        <v>2</v>
      </c>
      <c r="AV41" s="1">
        <v>2</v>
      </c>
      <c r="AX41" s="1">
        <v>2</v>
      </c>
      <c r="BA41" s="1">
        <v>2</v>
      </c>
      <c r="BB41" s="1">
        <v>2</v>
      </c>
      <c r="BF41" s="1">
        <v>2</v>
      </c>
      <c r="BI41" s="1">
        <v>2</v>
      </c>
      <c r="BJ41" s="1">
        <v>2</v>
      </c>
      <c r="BK41" s="1">
        <v>1</v>
      </c>
      <c r="BL41" s="1">
        <v>1</v>
      </c>
      <c r="BM41" s="1">
        <v>4</v>
      </c>
      <c r="BN41" s="1">
        <v>1</v>
      </c>
    </row>
    <row r="42" spans="1:66" s="12" customFormat="1" ht="15" customHeight="1">
      <c r="A42" s="6">
        <v>41246</v>
      </c>
      <c r="B42" s="1">
        <v>1</v>
      </c>
      <c r="C42" s="1">
        <v>1</v>
      </c>
      <c r="D42" s="1">
        <v>1</v>
      </c>
      <c r="E42" s="1">
        <v>1</v>
      </c>
      <c r="F42" s="4"/>
      <c r="G42" s="1">
        <v>2</v>
      </c>
      <c r="H42" s="1">
        <v>60</v>
      </c>
      <c r="I42" s="1">
        <v>100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1</v>
      </c>
      <c r="W42" s="1">
        <v>26400</v>
      </c>
      <c r="X42" s="1"/>
      <c r="Y42" s="1"/>
      <c r="Z42" s="1">
        <v>1</v>
      </c>
      <c r="AA42" s="1">
        <v>9000</v>
      </c>
      <c r="AB42" s="1"/>
      <c r="AC42" s="1"/>
      <c r="AD42" s="1"/>
      <c r="AE42" s="1"/>
      <c r="AF42" s="1"/>
      <c r="AG42" s="1"/>
      <c r="AH42" s="1"/>
      <c r="AI42" s="1"/>
      <c r="AJ42" s="1">
        <v>3</v>
      </c>
      <c r="AK42" s="1">
        <v>2</v>
      </c>
      <c r="AL42" s="1">
        <v>2</v>
      </c>
      <c r="AM42" s="1"/>
      <c r="AN42" s="1">
        <v>2</v>
      </c>
      <c r="AO42" s="1">
        <v>2</v>
      </c>
      <c r="AP42" s="1">
        <v>2</v>
      </c>
      <c r="AQ42" s="1">
        <v>1</v>
      </c>
      <c r="AR42" s="1">
        <v>2</v>
      </c>
      <c r="AS42" s="1"/>
      <c r="AT42" s="1"/>
      <c r="AU42" s="1"/>
      <c r="AV42" s="1">
        <v>2</v>
      </c>
      <c r="AW42" s="1"/>
      <c r="AX42" s="1">
        <v>2</v>
      </c>
      <c r="AY42" s="1"/>
      <c r="AZ42" s="1"/>
      <c r="BA42" s="1">
        <v>2</v>
      </c>
      <c r="BB42" s="1">
        <v>2</v>
      </c>
      <c r="BC42" s="1"/>
      <c r="BD42" s="1"/>
      <c r="BE42" s="1"/>
      <c r="BF42" s="1">
        <v>2</v>
      </c>
      <c r="BG42" s="1"/>
      <c r="BH42" s="1"/>
      <c r="BI42" s="1">
        <v>1</v>
      </c>
      <c r="BJ42" s="1">
        <v>1</v>
      </c>
      <c r="BK42" s="1">
        <v>1</v>
      </c>
      <c r="BL42" s="1">
        <v>1</v>
      </c>
      <c r="BM42" s="1">
        <v>4</v>
      </c>
      <c r="BN42" s="1">
        <v>1</v>
      </c>
    </row>
    <row r="43" spans="1:66" s="12" customFormat="1" ht="15" customHeight="1">
      <c r="A43" s="6">
        <v>41250</v>
      </c>
      <c r="B43" s="1">
        <v>1</v>
      </c>
      <c r="C43" s="1">
        <v>1</v>
      </c>
      <c r="D43" s="1">
        <v>1</v>
      </c>
      <c r="E43" s="1">
        <v>1</v>
      </c>
      <c r="F43" s="4"/>
      <c r="G43" s="1">
        <v>2</v>
      </c>
      <c r="H43" s="1">
        <v>60</v>
      </c>
      <c r="I43" s="1">
        <v>150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 t="s">
        <v>86</v>
      </c>
      <c r="AE43" s="1">
        <v>45000</v>
      </c>
      <c r="AF43" s="1"/>
      <c r="AG43" s="1"/>
      <c r="AH43" s="1"/>
      <c r="AI43" s="1"/>
      <c r="AJ43" s="1">
        <v>3</v>
      </c>
      <c r="AK43" s="1">
        <v>2</v>
      </c>
      <c r="AL43" s="1">
        <v>2</v>
      </c>
      <c r="AM43" s="1">
        <v>3</v>
      </c>
      <c r="AN43" s="1">
        <v>1</v>
      </c>
      <c r="AO43" s="1">
        <v>2</v>
      </c>
      <c r="AP43" s="1">
        <v>2</v>
      </c>
      <c r="AQ43" s="1">
        <v>1</v>
      </c>
      <c r="AR43" s="1">
        <v>2</v>
      </c>
      <c r="AS43" s="1"/>
      <c r="AT43" s="1"/>
      <c r="AU43" s="1"/>
      <c r="AV43" s="1">
        <v>1</v>
      </c>
      <c r="AW43" s="1" t="s">
        <v>245</v>
      </c>
      <c r="AX43" s="1">
        <v>2</v>
      </c>
      <c r="AY43" s="1"/>
      <c r="AZ43" s="1"/>
      <c r="BA43" s="1">
        <v>2</v>
      </c>
      <c r="BB43" s="1">
        <v>2</v>
      </c>
      <c r="BC43" s="1"/>
      <c r="BD43" s="1"/>
      <c r="BE43" s="1"/>
      <c r="BF43" s="1">
        <v>2</v>
      </c>
      <c r="BG43" s="1"/>
      <c r="BH43" s="1"/>
      <c r="BI43" s="1">
        <v>1</v>
      </c>
      <c r="BJ43" s="1">
        <v>1</v>
      </c>
      <c r="BK43" s="1">
        <v>2</v>
      </c>
      <c r="BL43" s="1">
        <v>2</v>
      </c>
      <c r="BM43" s="1">
        <v>4</v>
      </c>
      <c r="BN43" s="1">
        <v>1</v>
      </c>
    </row>
    <row r="44" spans="1:66" ht="15" customHeight="1">
      <c r="A44" s="6">
        <v>39717</v>
      </c>
      <c r="B44" s="1">
        <v>1</v>
      </c>
      <c r="C44" s="1">
        <v>1</v>
      </c>
      <c r="D44" s="1">
        <v>1</v>
      </c>
      <c r="E44" s="1">
        <v>1</v>
      </c>
      <c r="F44" s="4"/>
      <c r="G44" s="1">
        <v>2</v>
      </c>
      <c r="H44" s="1" t="s">
        <v>190</v>
      </c>
      <c r="I44" s="1" t="s">
        <v>190</v>
      </c>
      <c r="V44" s="1">
        <v>1</v>
      </c>
      <c r="W44" s="1">
        <v>40000</v>
      </c>
      <c r="AJ44" s="1">
        <v>1</v>
      </c>
      <c r="AK44" s="1">
        <v>2</v>
      </c>
      <c r="AL44" s="1">
        <v>2</v>
      </c>
      <c r="AN44" s="1">
        <v>2</v>
      </c>
      <c r="AO44" s="1">
        <v>2</v>
      </c>
      <c r="AP44" s="1">
        <v>2</v>
      </c>
      <c r="AQ44" s="1">
        <v>1</v>
      </c>
      <c r="AR44" s="1">
        <v>2</v>
      </c>
      <c r="AV44" s="1">
        <v>2</v>
      </c>
      <c r="AX44" s="1">
        <v>2</v>
      </c>
      <c r="BA44" s="1">
        <v>2</v>
      </c>
      <c r="BB44" s="1">
        <v>2</v>
      </c>
      <c r="BF44" s="1">
        <v>2</v>
      </c>
      <c r="BI44" s="1">
        <v>2</v>
      </c>
      <c r="BJ44" s="1">
        <v>1</v>
      </c>
      <c r="BK44" s="1">
        <v>1</v>
      </c>
      <c r="BL44" s="1">
        <v>1</v>
      </c>
      <c r="BM44" s="1">
        <v>4</v>
      </c>
      <c r="BN44" s="1">
        <v>1</v>
      </c>
    </row>
    <row r="45" spans="1:66" ht="15" customHeight="1">
      <c r="A45" s="6">
        <v>39721</v>
      </c>
      <c r="B45" s="1">
        <v>1</v>
      </c>
      <c r="C45" s="1">
        <v>1</v>
      </c>
      <c r="D45" s="1">
        <v>1</v>
      </c>
      <c r="E45" s="1">
        <v>1</v>
      </c>
      <c r="F45" s="4"/>
      <c r="G45" s="1">
        <v>2</v>
      </c>
      <c r="H45" s="1">
        <v>30</v>
      </c>
      <c r="I45" s="1">
        <v>0</v>
      </c>
      <c r="R45" s="1">
        <v>1</v>
      </c>
      <c r="S45" s="1">
        <v>4000</v>
      </c>
      <c r="V45" s="1">
        <v>1</v>
      </c>
      <c r="W45" s="1">
        <v>30000</v>
      </c>
      <c r="Z45" s="1">
        <v>1</v>
      </c>
      <c r="AA45" s="1">
        <v>16000</v>
      </c>
      <c r="AJ45" s="1">
        <v>1</v>
      </c>
      <c r="AK45" s="1">
        <v>2</v>
      </c>
      <c r="AL45" s="1">
        <v>2</v>
      </c>
      <c r="AN45" s="1">
        <v>2</v>
      </c>
      <c r="AO45" s="1">
        <v>2</v>
      </c>
      <c r="AP45" s="1">
        <v>2</v>
      </c>
      <c r="AQ45" s="1">
        <v>1</v>
      </c>
      <c r="AR45" s="1">
        <v>2</v>
      </c>
      <c r="AV45" s="1">
        <v>2</v>
      </c>
      <c r="AX45" s="1">
        <v>2</v>
      </c>
      <c r="BA45" s="1">
        <v>2</v>
      </c>
      <c r="BB45" s="1">
        <v>2</v>
      </c>
      <c r="BF45" s="1">
        <v>2</v>
      </c>
      <c r="BI45" s="1">
        <v>1</v>
      </c>
      <c r="BJ45" s="1">
        <v>2</v>
      </c>
      <c r="BK45" s="1">
        <v>1</v>
      </c>
      <c r="BL45" s="1">
        <v>1</v>
      </c>
      <c r="BM45" s="1">
        <v>4</v>
      </c>
      <c r="BN45" s="1">
        <v>1</v>
      </c>
    </row>
    <row r="46" spans="1:66" ht="15" customHeight="1">
      <c r="A46" s="6">
        <v>39702</v>
      </c>
      <c r="B46" s="1">
        <v>1</v>
      </c>
      <c r="C46" s="1">
        <v>1</v>
      </c>
      <c r="D46" s="1">
        <v>1</v>
      </c>
      <c r="E46" s="1">
        <v>1</v>
      </c>
      <c r="F46" s="4"/>
      <c r="G46" s="1">
        <v>2</v>
      </c>
      <c r="H46" s="1">
        <v>60</v>
      </c>
      <c r="I46" s="1">
        <v>200</v>
      </c>
      <c r="N46" s="1">
        <v>1</v>
      </c>
      <c r="O46" s="1">
        <v>4000</v>
      </c>
      <c r="R46" s="1">
        <v>1</v>
      </c>
      <c r="S46" s="1">
        <v>5000</v>
      </c>
      <c r="Z46" s="1">
        <v>1</v>
      </c>
      <c r="AA46" s="1">
        <v>9000</v>
      </c>
      <c r="AD46" s="1" t="s">
        <v>93</v>
      </c>
      <c r="AE46" s="1">
        <v>20000</v>
      </c>
      <c r="AF46" s="1" t="s">
        <v>94</v>
      </c>
      <c r="AJ46" s="1">
        <v>3</v>
      </c>
      <c r="AK46" s="1">
        <v>2</v>
      </c>
      <c r="AL46" s="1">
        <v>2</v>
      </c>
      <c r="AM46" s="1">
        <v>3</v>
      </c>
      <c r="AN46" s="1">
        <v>2</v>
      </c>
      <c r="AO46" s="1">
        <v>2</v>
      </c>
      <c r="AP46" s="1">
        <v>2</v>
      </c>
      <c r="AQ46" s="1">
        <v>1</v>
      </c>
      <c r="AR46" s="1">
        <v>2</v>
      </c>
      <c r="AV46" s="1">
        <v>2</v>
      </c>
      <c r="AX46" s="1">
        <v>2</v>
      </c>
      <c r="BA46" s="1">
        <v>2</v>
      </c>
      <c r="BB46" s="1">
        <v>2</v>
      </c>
      <c r="BF46" s="1">
        <v>2</v>
      </c>
      <c r="BI46" s="1">
        <v>1</v>
      </c>
      <c r="BJ46" s="1">
        <v>2</v>
      </c>
      <c r="BK46" s="1">
        <v>1</v>
      </c>
      <c r="BL46" s="1">
        <v>1</v>
      </c>
      <c r="BM46" s="1">
        <v>3</v>
      </c>
      <c r="BN46" s="1">
        <v>1</v>
      </c>
    </row>
    <row r="47" spans="1:66" ht="15" customHeight="1">
      <c r="A47" s="6">
        <v>39702</v>
      </c>
      <c r="B47" s="1">
        <v>1</v>
      </c>
      <c r="C47" s="1">
        <v>1</v>
      </c>
      <c r="D47" s="1">
        <v>1</v>
      </c>
      <c r="E47" s="1">
        <v>1</v>
      </c>
      <c r="F47" s="4"/>
      <c r="G47" s="1">
        <v>2</v>
      </c>
      <c r="H47" s="1">
        <v>60</v>
      </c>
      <c r="I47" s="1">
        <v>200</v>
      </c>
      <c r="V47" s="1">
        <v>1</v>
      </c>
      <c r="W47" s="1">
        <v>39700</v>
      </c>
      <c r="AJ47" s="1">
        <v>1</v>
      </c>
      <c r="AK47" s="1">
        <v>2</v>
      </c>
      <c r="AL47" s="1">
        <v>2</v>
      </c>
      <c r="AM47" s="1">
        <v>3</v>
      </c>
      <c r="AN47" s="1">
        <v>2</v>
      </c>
      <c r="AO47" s="1">
        <v>2</v>
      </c>
      <c r="AP47" s="1">
        <v>2</v>
      </c>
      <c r="AQ47" s="1">
        <v>1</v>
      </c>
      <c r="AR47" s="1">
        <v>2</v>
      </c>
      <c r="AV47" s="1">
        <v>2</v>
      </c>
      <c r="AX47" s="1">
        <v>2</v>
      </c>
      <c r="BA47" s="1">
        <v>1</v>
      </c>
      <c r="BB47" s="1">
        <v>2</v>
      </c>
      <c r="BF47" s="1">
        <v>2</v>
      </c>
      <c r="BI47" s="1">
        <v>2</v>
      </c>
      <c r="BJ47" s="1">
        <v>2</v>
      </c>
      <c r="BK47" s="1">
        <v>1</v>
      </c>
      <c r="BL47" s="1">
        <v>1</v>
      </c>
      <c r="BM47" s="1">
        <v>4</v>
      </c>
      <c r="BN47" s="1">
        <v>1</v>
      </c>
    </row>
    <row r="48" spans="1:66" s="12" customFormat="1" ht="15" customHeight="1">
      <c r="A48" s="6">
        <v>41244</v>
      </c>
      <c r="B48" s="1">
        <v>1</v>
      </c>
      <c r="C48" s="1">
        <v>1</v>
      </c>
      <c r="D48" s="1">
        <v>1</v>
      </c>
      <c r="E48" s="1">
        <v>1</v>
      </c>
      <c r="F48" s="4"/>
      <c r="G48" s="1">
        <v>2</v>
      </c>
      <c r="H48" s="1">
        <v>30</v>
      </c>
      <c r="I48" s="1">
        <v>150</v>
      </c>
      <c r="J48" s="1"/>
      <c r="K48" s="1"/>
      <c r="L48" s="1"/>
      <c r="M48" s="1"/>
      <c r="N48" s="1"/>
      <c r="O48" s="1"/>
      <c r="P48" s="1"/>
      <c r="Q48" s="1"/>
      <c r="R48" s="1">
        <v>1</v>
      </c>
      <c r="S48" s="1">
        <v>41000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F48" s="1"/>
      <c r="AG48" s="1"/>
      <c r="AH48" s="1"/>
      <c r="AI48" s="1"/>
      <c r="AJ48" s="1">
        <v>1</v>
      </c>
      <c r="AK48" s="1">
        <v>2</v>
      </c>
      <c r="AL48" s="1">
        <v>2</v>
      </c>
      <c r="AM48" s="1">
        <v>3</v>
      </c>
      <c r="AN48" s="1">
        <v>2</v>
      </c>
      <c r="AO48" s="1">
        <v>2</v>
      </c>
      <c r="AP48" s="1">
        <v>2</v>
      </c>
      <c r="AQ48" s="1">
        <v>1</v>
      </c>
      <c r="AR48" s="1">
        <v>2</v>
      </c>
      <c r="AS48" s="1"/>
      <c r="AT48" s="1"/>
      <c r="AU48" s="1"/>
      <c r="AV48" s="1">
        <v>2</v>
      </c>
      <c r="AW48" s="1"/>
      <c r="AX48" s="1">
        <v>2</v>
      </c>
      <c r="AY48" s="1"/>
      <c r="AZ48" s="1"/>
      <c r="BA48" s="1">
        <v>2</v>
      </c>
      <c r="BB48" s="1">
        <v>2</v>
      </c>
      <c r="BC48" s="1"/>
      <c r="BD48" s="1"/>
      <c r="BE48" s="1"/>
      <c r="BF48" s="1">
        <v>2</v>
      </c>
      <c r="BG48" s="1"/>
      <c r="BH48" s="1"/>
      <c r="BI48" s="1">
        <v>2</v>
      </c>
      <c r="BJ48" s="1">
        <v>2</v>
      </c>
      <c r="BK48" s="1">
        <v>2</v>
      </c>
      <c r="BL48" s="1">
        <v>2</v>
      </c>
      <c r="BM48" s="1">
        <v>4</v>
      </c>
      <c r="BN48" s="1">
        <v>1</v>
      </c>
    </row>
    <row r="49" spans="1:66" s="12" customFormat="1" ht="15" customHeight="1">
      <c r="A49" s="6">
        <v>41246</v>
      </c>
      <c r="B49" s="1">
        <v>1</v>
      </c>
      <c r="C49" s="1">
        <v>1</v>
      </c>
      <c r="D49" s="1">
        <v>1</v>
      </c>
      <c r="E49" s="1">
        <v>1</v>
      </c>
      <c r="F49" s="4"/>
      <c r="G49" s="1">
        <v>2</v>
      </c>
      <c r="H49" s="1">
        <v>60</v>
      </c>
      <c r="I49" s="1">
        <v>150</v>
      </c>
      <c r="J49" s="1">
        <v>1</v>
      </c>
      <c r="K49" s="1">
        <f>2500+3800</f>
        <v>6300</v>
      </c>
      <c r="L49" s="1"/>
      <c r="M49" s="1"/>
      <c r="N49" s="1">
        <v>1</v>
      </c>
      <c r="O49" s="1">
        <v>1000</v>
      </c>
      <c r="P49" s="1"/>
      <c r="Q49" s="1"/>
      <c r="R49" s="1"/>
      <c r="S49" s="1"/>
      <c r="T49" s="1"/>
      <c r="U49" s="1"/>
      <c r="V49" s="1">
        <v>1</v>
      </c>
      <c r="W49" s="1">
        <v>28700</v>
      </c>
      <c r="X49" s="1"/>
      <c r="Y49" s="1"/>
      <c r="Z49" s="1"/>
      <c r="AA49" s="1"/>
      <c r="AB49" s="1"/>
      <c r="AC49" s="1"/>
      <c r="AD49" s="1" t="s">
        <v>120</v>
      </c>
      <c r="AE49" s="1">
        <v>4000</v>
      </c>
      <c r="AF49" s="1"/>
      <c r="AG49" s="1"/>
      <c r="AH49" s="1"/>
      <c r="AI49" s="1"/>
      <c r="AJ49" s="1">
        <v>3</v>
      </c>
      <c r="AK49" s="1">
        <v>1</v>
      </c>
      <c r="AL49" s="1">
        <v>2</v>
      </c>
      <c r="AM49" s="1">
        <v>3</v>
      </c>
      <c r="AN49" s="1">
        <v>2</v>
      </c>
      <c r="AO49" s="1">
        <v>2</v>
      </c>
      <c r="AP49" s="1">
        <v>2</v>
      </c>
      <c r="AQ49" s="1">
        <v>1</v>
      </c>
      <c r="AR49" s="1">
        <v>2</v>
      </c>
      <c r="AS49" s="1"/>
      <c r="AT49" s="1"/>
      <c r="AU49" s="1"/>
      <c r="AV49" s="1">
        <v>2</v>
      </c>
      <c r="AW49" s="1"/>
      <c r="AX49" s="1">
        <v>2</v>
      </c>
      <c r="AY49" s="1"/>
      <c r="AZ49" s="1"/>
      <c r="BA49" s="1">
        <v>2</v>
      </c>
      <c r="BB49" s="1">
        <v>2</v>
      </c>
      <c r="BC49" s="1"/>
      <c r="BD49" s="1"/>
      <c r="BE49" s="1"/>
      <c r="BF49" s="1">
        <v>2</v>
      </c>
      <c r="BG49" s="1"/>
      <c r="BH49" s="1"/>
      <c r="BI49" s="1">
        <v>2</v>
      </c>
      <c r="BJ49" s="1">
        <v>2</v>
      </c>
      <c r="BK49" s="1">
        <v>2</v>
      </c>
      <c r="BL49" s="1">
        <v>2</v>
      </c>
      <c r="BM49" s="1">
        <v>4</v>
      </c>
      <c r="BN49" s="1">
        <v>1</v>
      </c>
    </row>
    <row r="50" spans="1:66" ht="15" customHeight="1">
      <c r="A50" s="6">
        <v>39721</v>
      </c>
      <c r="B50" s="1">
        <v>1</v>
      </c>
      <c r="C50" s="1">
        <v>1</v>
      </c>
      <c r="D50" s="1">
        <v>1</v>
      </c>
      <c r="E50" s="1">
        <v>1</v>
      </c>
      <c r="F50" s="4"/>
      <c r="G50" s="1">
        <v>2</v>
      </c>
      <c r="H50" s="1">
        <v>30</v>
      </c>
      <c r="I50" s="1">
        <v>0</v>
      </c>
      <c r="R50" s="1">
        <v>1</v>
      </c>
      <c r="S50" s="1">
        <v>55000</v>
      </c>
      <c r="AJ50" s="1">
        <v>3</v>
      </c>
      <c r="AK50" s="1">
        <v>2</v>
      </c>
      <c r="AL50" s="1">
        <v>2</v>
      </c>
      <c r="AM50" s="1">
        <v>3</v>
      </c>
      <c r="AN50" s="1">
        <v>2</v>
      </c>
      <c r="AO50" s="1">
        <v>2</v>
      </c>
      <c r="AP50" s="1">
        <v>2</v>
      </c>
      <c r="AQ50" s="1">
        <v>1</v>
      </c>
      <c r="AR50" s="1">
        <v>2</v>
      </c>
      <c r="AV50" s="1">
        <v>2</v>
      </c>
      <c r="AX50" s="1">
        <v>2</v>
      </c>
      <c r="BA50" s="1">
        <v>2</v>
      </c>
      <c r="BB50" s="1">
        <v>2</v>
      </c>
      <c r="BF50" s="1">
        <v>2</v>
      </c>
      <c r="BI50" s="1">
        <v>2</v>
      </c>
      <c r="BJ50" s="1">
        <v>1</v>
      </c>
      <c r="BK50" s="1">
        <v>1</v>
      </c>
      <c r="BL50" s="1">
        <v>1</v>
      </c>
      <c r="BM50" s="1">
        <v>4</v>
      </c>
      <c r="BN50" s="1">
        <v>1</v>
      </c>
    </row>
    <row r="51" spans="1:66" ht="15" customHeight="1">
      <c r="A51" s="6">
        <v>39722</v>
      </c>
      <c r="B51" s="1">
        <v>1</v>
      </c>
      <c r="C51" s="1">
        <v>1</v>
      </c>
      <c r="D51" s="1">
        <v>1</v>
      </c>
      <c r="E51" s="1">
        <v>1</v>
      </c>
      <c r="F51" s="4"/>
      <c r="G51" s="1">
        <v>2</v>
      </c>
      <c r="H51" s="1">
        <v>20</v>
      </c>
      <c r="I51" s="1">
        <v>200</v>
      </c>
      <c r="V51" s="1">
        <v>1</v>
      </c>
      <c r="W51" s="1">
        <v>11900</v>
      </c>
      <c r="Z51" s="1">
        <v>1</v>
      </c>
      <c r="AA51" s="1">
        <v>28000</v>
      </c>
      <c r="AJ51" s="1">
        <v>3</v>
      </c>
      <c r="AK51" s="1">
        <v>2</v>
      </c>
      <c r="AL51" s="1">
        <v>2</v>
      </c>
      <c r="AN51" s="1">
        <v>2</v>
      </c>
      <c r="AO51" s="1">
        <v>2</v>
      </c>
      <c r="AP51" s="1">
        <v>2</v>
      </c>
      <c r="AQ51" s="1">
        <v>1</v>
      </c>
      <c r="AR51" s="1">
        <v>2</v>
      </c>
      <c r="AV51" s="1">
        <v>2</v>
      </c>
      <c r="AX51" s="1">
        <v>2</v>
      </c>
      <c r="BA51" s="1">
        <v>2</v>
      </c>
      <c r="BB51" s="1">
        <v>2</v>
      </c>
      <c r="BF51" s="1">
        <v>2</v>
      </c>
      <c r="BI51" s="1">
        <v>2</v>
      </c>
      <c r="BJ51" s="1">
        <v>1</v>
      </c>
      <c r="BK51" s="1">
        <v>2</v>
      </c>
      <c r="BL51" s="1">
        <v>1</v>
      </c>
      <c r="BM51" s="1">
        <v>4</v>
      </c>
      <c r="BN51" s="1">
        <v>1</v>
      </c>
    </row>
    <row r="52" spans="1:66" ht="15" customHeight="1">
      <c r="A52" s="6">
        <v>39722</v>
      </c>
      <c r="B52" s="1">
        <v>1</v>
      </c>
      <c r="C52" s="1">
        <v>1</v>
      </c>
      <c r="D52" s="1">
        <v>1</v>
      </c>
      <c r="E52" s="1">
        <v>1</v>
      </c>
      <c r="F52" s="4"/>
      <c r="G52" s="1">
        <v>2</v>
      </c>
      <c r="H52" s="1">
        <v>60</v>
      </c>
      <c r="I52" s="1">
        <v>150</v>
      </c>
      <c r="L52" s="1">
        <v>1</v>
      </c>
      <c r="M52" s="1">
        <v>3000</v>
      </c>
      <c r="N52" s="1">
        <v>1</v>
      </c>
      <c r="O52" s="1">
        <v>10000</v>
      </c>
      <c r="V52" s="1">
        <v>1</v>
      </c>
      <c r="W52" s="1">
        <v>18720</v>
      </c>
      <c r="Z52" s="1">
        <v>1</v>
      </c>
      <c r="AA52" s="1">
        <v>9000</v>
      </c>
      <c r="AJ52" s="1">
        <v>1</v>
      </c>
      <c r="AK52" s="1">
        <v>2</v>
      </c>
      <c r="AL52" s="1">
        <v>2</v>
      </c>
      <c r="AM52" s="1">
        <v>2</v>
      </c>
      <c r="AO52" s="1">
        <v>2</v>
      </c>
      <c r="AP52" s="1">
        <v>2</v>
      </c>
      <c r="AQ52" s="1">
        <v>1</v>
      </c>
      <c r="AR52" s="1">
        <v>2</v>
      </c>
      <c r="AV52" s="1">
        <v>2</v>
      </c>
      <c r="AX52" s="1">
        <v>2</v>
      </c>
      <c r="BA52" s="1">
        <v>2</v>
      </c>
      <c r="BB52" s="1">
        <v>2</v>
      </c>
      <c r="BF52" s="1">
        <v>2</v>
      </c>
      <c r="BI52" s="1">
        <v>2</v>
      </c>
      <c r="BJ52" s="1">
        <v>1</v>
      </c>
      <c r="BK52" s="1">
        <v>2</v>
      </c>
      <c r="BL52" s="1">
        <v>1</v>
      </c>
      <c r="BM52" s="1">
        <v>4</v>
      </c>
      <c r="BN52" s="1">
        <v>1</v>
      </c>
    </row>
    <row r="53" spans="1:66" ht="15" customHeight="1">
      <c r="A53" s="6">
        <v>39702</v>
      </c>
      <c r="B53" s="1">
        <v>1</v>
      </c>
      <c r="C53" s="1">
        <v>1</v>
      </c>
      <c r="D53" s="1">
        <v>1</v>
      </c>
      <c r="E53" s="1">
        <v>1</v>
      </c>
      <c r="F53" s="4"/>
      <c r="G53" s="1">
        <v>2</v>
      </c>
      <c r="H53" s="1">
        <v>60</v>
      </c>
      <c r="I53" s="1">
        <v>250</v>
      </c>
      <c r="V53" s="1">
        <v>1</v>
      </c>
      <c r="W53" s="1">
        <v>30800</v>
      </c>
      <c r="AJ53" s="1">
        <v>3</v>
      </c>
      <c r="AK53" s="1">
        <v>2</v>
      </c>
      <c r="AL53" s="1">
        <v>2</v>
      </c>
      <c r="AN53" s="1">
        <v>2</v>
      </c>
      <c r="AO53" s="1">
        <v>2</v>
      </c>
      <c r="AP53" s="1">
        <v>2</v>
      </c>
      <c r="AQ53" s="1">
        <v>1</v>
      </c>
      <c r="AR53" s="1">
        <v>2</v>
      </c>
      <c r="AV53" s="1">
        <v>2</v>
      </c>
      <c r="AX53" s="1">
        <v>2</v>
      </c>
      <c r="BA53" s="1">
        <v>2</v>
      </c>
      <c r="BB53" s="1">
        <v>2</v>
      </c>
      <c r="BF53" s="1">
        <v>2</v>
      </c>
      <c r="BI53" s="1">
        <v>2</v>
      </c>
      <c r="BJ53" s="1">
        <v>2</v>
      </c>
      <c r="BK53" s="1">
        <v>2</v>
      </c>
      <c r="BL53" s="1">
        <v>1</v>
      </c>
      <c r="BM53" s="1">
        <v>3</v>
      </c>
      <c r="BN53" s="1">
        <v>1</v>
      </c>
    </row>
    <row r="54" spans="1:66" ht="15" customHeight="1">
      <c r="A54" s="6">
        <v>39704</v>
      </c>
      <c r="B54" s="1">
        <v>1</v>
      </c>
      <c r="C54" s="1">
        <v>1</v>
      </c>
      <c r="D54" s="1">
        <v>1</v>
      </c>
      <c r="E54" s="1">
        <v>1</v>
      </c>
      <c r="F54" s="4"/>
      <c r="G54" s="1">
        <v>2</v>
      </c>
      <c r="H54" s="1">
        <v>90</v>
      </c>
      <c r="I54" s="1">
        <v>0</v>
      </c>
      <c r="J54" s="1">
        <v>1</v>
      </c>
      <c r="K54" s="1">
        <v>3000</v>
      </c>
      <c r="V54" s="1">
        <v>1</v>
      </c>
      <c r="W54" s="1">
        <v>13600</v>
      </c>
      <c r="Z54" s="1">
        <v>1</v>
      </c>
      <c r="AA54" s="1">
        <v>10000</v>
      </c>
      <c r="AD54" s="1" t="s">
        <v>98</v>
      </c>
      <c r="AE54" s="1">
        <v>2600</v>
      </c>
      <c r="AF54" s="1" t="s">
        <v>99</v>
      </c>
      <c r="AG54" s="1">
        <v>10000</v>
      </c>
      <c r="AJ54" s="1">
        <v>1</v>
      </c>
      <c r="AK54" s="1">
        <v>2</v>
      </c>
      <c r="AL54" s="1">
        <v>2</v>
      </c>
      <c r="AN54" s="1">
        <v>2</v>
      </c>
      <c r="AO54" s="1">
        <v>2</v>
      </c>
      <c r="AP54" s="1">
        <v>2</v>
      </c>
      <c r="AQ54" s="1">
        <v>1</v>
      </c>
      <c r="AR54" s="1">
        <v>2</v>
      </c>
      <c r="AV54" s="1">
        <v>2</v>
      </c>
      <c r="AX54" s="1">
        <v>2</v>
      </c>
      <c r="BA54" s="1">
        <v>2</v>
      </c>
      <c r="BB54" s="1">
        <v>2</v>
      </c>
      <c r="BF54" s="1">
        <v>2</v>
      </c>
      <c r="BI54" s="1">
        <v>1</v>
      </c>
      <c r="BJ54" s="1">
        <v>2</v>
      </c>
      <c r="BK54" s="1">
        <v>1</v>
      </c>
      <c r="BL54" s="1">
        <v>1</v>
      </c>
      <c r="BM54" s="1">
        <v>4</v>
      </c>
      <c r="BN54" s="1">
        <v>2</v>
      </c>
    </row>
    <row r="55" spans="1:66" ht="15" customHeight="1">
      <c r="A55" s="6">
        <v>39722</v>
      </c>
      <c r="B55" s="1">
        <v>1</v>
      </c>
      <c r="C55" s="1">
        <v>1</v>
      </c>
      <c r="D55" s="1">
        <v>1</v>
      </c>
      <c r="E55" s="1">
        <v>1</v>
      </c>
      <c r="F55" s="4"/>
      <c r="G55" s="1">
        <v>2</v>
      </c>
      <c r="H55" s="1">
        <v>60</v>
      </c>
      <c r="I55" s="1">
        <v>300</v>
      </c>
      <c r="J55" s="1">
        <v>1</v>
      </c>
      <c r="K55" s="1">
        <v>2000</v>
      </c>
      <c r="V55" s="1">
        <v>1</v>
      </c>
      <c r="W55" s="1">
        <v>18000</v>
      </c>
      <c r="AD55" s="1" t="s">
        <v>112</v>
      </c>
      <c r="AE55" s="1">
        <v>4600</v>
      </c>
      <c r="AJ55" s="1">
        <v>3</v>
      </c>
      <c r="AK55" s="1">
        <v>2</v>
      </c>
      <c r="AL55" s="1">
        <v>2</v>
      </c>
      <c r="AM55" s="1">
        <v>3</v>
      </c>
      <c r="AN55" s="1">
        <v>2</v>
      </c>
      <c r="AO55" s="1">
        <v>2</v>
      </c>
      <c r="AP55" s="1">
        <v>2</v>
      </c>
      <c r="AQ55" s="1">
        <v>1</v>
      </c>
      <c r="AR55" s="1">
        <v>2</v>
      </c>
      <c r="AV55" s="1">
        <v>2</v>
      </c>
      <c r="AX55" s="1">
        <v>2</v>
      </c>
      <c r="BA55" s="1">
        <v>2</v>
      </c>
      <c r="BB55" s="1">
        <v>2</v>
      </c>
      <c r="BF55" s="1">
        <v>2</v>
      </c>
      <c r="BI55" s="1">
        <v>2</v>
      </c>
      <c r="BJ55" s="1">
        <v>1</v>
      </c>
      <c r="BK55" s="1">
        <v>2</v>
      </c>
      <c r="BL55" s="1">
        <v>1</v>
      </c>
      <c r="BM55" s="1">
        <v>4</v>
      </c>
      <c r="BN55" s="1">
        <v>2</v>
      </c>
    </row>
    <row r="56" spans="1:66" ht="15" customHeight="1">
      <c r="A56" s="6">
        <v>39704</v>
      </c>
      <c r="B56" s="1">
        <v>1</v>
      </c>
      <c r="C56" s="1">
        <v>1</v>
      </c>
      <c r="D56" s="1">
        <v>1</v>
      </c>
      <c r="E56" s="1">
        <v>1</v>
      </c>
      <c r="F56" s="4"/>
      <c r="G56" s="1">
        <v>2</v>
      </c>
      <c r="H56" s="1">
        <v>60</v>
      </c>
      <c r="I56" s="1">
        <v>250</v>
      </c>
      <c r="V56" s="1">
        <v>1</v>
      </c>
      <c r="W56" s="1">
        <v>39900</v>
      </c>
      <c r="AJ56" s="1">
        <v>3</v>
      </c>
      <c r="AK56" s="1">
        <v>2</v>
      </c>
      <c r="AL56" s="1">
        <v>2</v>
      </c>
      <c r="AM56" s="1">
        <v>3</v>
      </c>
      <c r="AN56" s="1">
        <v>2</v>
      </c>
      <c r="AO56" s="1">
        <v>2</v>
      </c>
      <c r="AP56" s="1">
        <v>2</v>
      </c>
      <c r="AQ56" s="1">
        <v>1</v>
      </c>
      <c r="AR56" s="1">
        <v>2</v>
      </c>
      <c r="AV56" s="1">
        <v>2</v>
      </c>
      <c r="AX56" s="1">
        <v>2</v>
      </c>
      <c r="BA56" s="1">
        <v>2</v>
      </c>
      <c r="BB56" s="1">
        <v>2</v>
      </c>
      <c r="BF56" s="1">
        <v>2</v>
      </c>
      <c r="BI56" s="1">
        <v>2</v>
      </c>
      <c r="BJ56" s="1">
        <v>2</v>
      </c>
      <c r="BK56" s="1">
        <v>1</v>
      </c>
      <c r="BL56" s="1">
        <v>1</v>
      </c>
      <c r="BM56" s="1">
        <v>4</v>
      </c>
      <c r="BN56" s="1">
        <v>1</v>
      </c>
    </row>
    <row r="57" spans="1:66" ht="15" customHeight="1">
      <c r="A57" s="6">
        <v>39721</v>
      </c>
      <c r="B57" s="1">
        <v>1</v>
      </c>
      <c r="C57" s="1">
        <v>1</v>
      </c>
      <c r="D57" s="1">
        <v>1</v>
      </c>
      <c r="E57" s="1">
        <v>1</v>
      </c>
      <c r="F57" s="4"/>
      <c r="G57" s="1">
        <v>2</v>
      </c>
      <c r="H57" s="1">
        <v>60</v>
      </c>
      <c r="I57" s="1">
        <v>250</v>
      </c>
      <c r="N57" s="1">
        <v>1</v>
      </c>
      <c r="O57" s="1">
        <v>5000</v>
      </c>
      <c r="V57" s="1">
        <v>1</v>
      </c>
      <c r="W57" s="1">
        <v>30000</v>
      </c>
      <c r="AD57" s="1" t="s">
        <v>85</v>
      </c>
      <c r="AE57" s="1">
        <v>1000</v>
      </c>
      <c r="AF57" s="1" t="s">
        <v>106</v>
      </c>
      <c r="AG57" s="1">
        <v>1700</v>
      </c>
      <c r="AJ57" s="1">
        <v>1</v>
      </c>
      <c r="AK57" s="1">
        <v>2</v>
      </c>
      <c r="AL57" s="1">
        <v>2</v>
      </c>
      <c r="AN57" s="1">
        <v>2</v>
      </c>
      <c r="AO57" s="1">
        <v>2</v>
      </c>
      <c r="AP57" s="1">
        <v>2</v>
      </c>
      <c r="AQ57" s="1">
        <v>1</v>
      </c>
      <c r="AR57" s="1">
        <v>2</v>
      </c>
      <c r="AV57" s="1">
        <v>2</v>
      </c>
      <c r="AX57" s="1">
        <v>2</v>
      </c>
      <c r="BA57" s="1">
        <v>2</v>
      </c>
      <c r="BB57" s="1">
        <v>2</v>
      </c>
      <c r="BF57" s="1">
        <v>2</v>
      </c>
      <c r="BI57" s="1">
        <v>2</v>
      </c>
      <c r="BJ57" s="1">
        <v>2</v>
      </c>
      <c r="BK57" s="1">
        <v>1</v>
      </c>
      <c r="BL57" s="1">
        <v>1</v>
      </c>
      <c r="BM57" s="1">
        <v>4</v>
      </c>
      <c r="BN57" s="1">
        <v>1</v>
      </c>
    </row>
    <row r="58" spans="1:66" ht="15" customHeight="1">
      <c r="A58" s="6">
        <v>39721</v>
      </c>
      <c r="B58" s="1">
        <v>1</v>
      </c>
      <c r="C58" s="1">
        <v>1</v>
      </c>
      <c r="D58" s="1">
        <v>1</v>
      </c>
      <c r="E58" s="1">
        <v>1</v>
      </c>
      <c r="F58" s="4"/>
      <c r="G58" s="1">
        <v>2</v>
      </c>
      <c r="H58" s="1">
        <v>60</v>
      </c>
      <c r="I58" s="1">
        <v>200</v>
      </c>
      <c r="V58" s="1">
        <v>1</v>
      </c>
      <c r="W58" s="1">
        <v>40000</v>
      </c>
      <c r="AJ58" s="1">
        <v>1</v>
      </c>
      <c r="AK58" s="1">
        <v>2</v>
      </c>
      <c r="AL58" s="1">
        <v>2</v>
      </c>
      <c r="AM58" s="1">
        <v>3</v>
      </c>
      <c r="AN58" s="1">
        <v>2</v>
      </c>
      <c r="AO58" s="1">
        <v>2</v>
      </c>
      <c r="AP58" s="1">
        <v>2</v>
      </c>
      <c r="AQ58" s="1">
        <v>1</v>
      </c>
      <c r="AR58" s="1">
        <v>2</v>
      </c>
      <c r="AV58" s="1">
        <v>2</v>
      </c>
      <c r="AX58" s="1">
        <v>2</v>
      </c>
      <c r="BA58" s="1">
        <v>2</v>
      </c>
      <c r="BB58" s="1">
        <v>2</v>
      </c>
      <c r="BF58" s="1">
        <v>2</v>
      </c>
      <c r="BI58" s="1">
        <v>2</v>
      </c>
      <c r="BJ58" s="1">
        <v>2</v>
      </c>
      <c r="BK58" s="1">
        <v>1</v>
      </c>
      <c r="BL58" s="1">
        <v>2</v>
      </c>
      <c r="BM58" s="1">
        <v>4</v>
      </c>
      <c r="BN58" s="1">
        <v>1</v>
      </c>
    </row>
    <row r="59" spans="1:66" ht="15" customHeight="1">
      <c r="A59" s="6">
        <v>39702</v>
      </c>
      <c r="B59" s="1">
        <v>1</v>
      </c>
      <c r="C59" s="1">
        <v>1</v>
      </c>
      <c r="D59" s="1">
        <v>1</v>
      </c>
      <c r="E59" s="1">
        <v>1</v>
      </c>
      <c r="F59" s="4"/>
      <c r="G59" s="1">
        <v>2</v>
      </c>
      <c r="H59" s="1">
        <v>120</v>
      </c>
      <c r="I59" s="1">
        <v>300</v>
      </c>
      <c r="V59" s="1">
        <v>1</v>
      </c>
      <c r="W59" s="1">
        <v>24000</v>
      </c>
      <c r="Z59" s="1">
        <v>1</v>
      </c>
      <c r="AA59" s="1">
        <v>13800</v>
      </c>
      <c r="AD59" s="1" t="s">
        <v>95</v>
      </c>
      <c r="AE59" s="1">
        <v>3800</v>
      </c>
      <c r="AJ59" s="1">
        <v>1</v>
      </c>
      <c r="AK59" s="1">
        <v>2</v>
      </c>
      <c r="AL59" s="1">
        <v>2</v>
      </c>
      <c r="AN59" s="1">
        <v>2</v>
      </c>
      <c r="AO59" s="1">
        <v>2</v>
      </c>
      <c r="AP59" s="1">
        <v>2</v>
      </c>
      <c r="AQ59" s="1">
        <v>1</v>
      </c>
      <c r="AR59" s="1">
        <v>2</v>
      </c>
      <c r="AV59" s="1">
        <v>2</v>
      </c>
      <c r="AX59" s="1">
        <v>2</v>
      </c>
      <c r="BA59" s="1">
        <v>2</v>
      </c>
      <c r="BB59" s="1">
        <v>2</v>
      </c>
      <c r="BF59" s="1">
        <v>2</v>
      </c>
      <c r="BI59" s="1">
        <v>1</v>
      </c>
      <c r="BJ59" s="1">
        <v>1</v>
      </c>
      <c r="BK59" s="1">
        <v>1</v>
      </c>
      <c r="BL59" s="1">
        <v>1</v>
      </c>
      <c r="BM59" s="1">
        <v>4</v>
      </c>
      <c r="BN59" s="1">
        <v>1</v>
      </c>
    </row>
    <row r="60" spans="1:66" ht="15" customHeight="1">
      <c r="A60" s="6">
        <v>39722</v>
      </c>
      <c r="B60" s="1">
        <v>1</v>
      </c>
      <c r="C60" s="1">
        <v>1</v>
      </c>
      <c r="D60" s="1">
        <v>1</v>
      </c>
      <c r="E60" s="1">
        <v>1</v>
      </c>
      <c r="F60" s="4"/>
      <c r="G60" s="1">
        <v>2</v>
      </c>
      <c r="H60" s="1">
        <v>90</v>
      </c>
      <c r="I60" s="1">
        <v>450</v>
      </c>
      <c r="V60" s="1">
        <v>1</v>
      </c>
      <c r="W60" s="1">
        <v>37000</v>
      </c>
      <c r="AB60" s="1">
        <v>1</v>
      </c>
      <c r="AC60" s="1">
        <v>100</v>
      </c>
      <c r="AD60" s="1" t="s">
        <v>111</v>
      </c>
      <c r="AE60" s="1">
        <v>2000</v>
      </c>
      <c r="AJ60" s="1">
        <v>1</v>
      </c>
      <c r="AK60" s="1">
        <v>2</v>
      </c>
      <c r="AL60" s="1">
        <v>2</v>
      </c>
      <c r="AN60" s="1">
        <v>2</v>
      </c>
      <c r="AO60" s="1">
        <v>2</v>
      </c>
      <c r="AP60" s="1">
        <v>2</v>
      </c>
      <c r="AQ60" s="1">
        <v>1</v>
      </c>
      <c r="AR60" s="1">
        <v>2</v>
      </c>
      <c r="AV60" s="1">
        <v>2</v>
      </c>
      <c r="AX60" s="1">
        <v>2</v>
      </c>
      <c r="BA60" s="1">
        <v>2</v>
      </c>
      <c r="BB60" s="1">
        <v>2</v>
      </c>
      <c r="BF60" s="1">
        <v>2</v>
      </c>
      <c r="BI60" s="1">
        <v>1</v>
      </c>
      <c r="BJ60" s="1">
        <v>2</v>
      </c>
      <c r="BK60" s="1">
        <v>1</v>
      </c>
      <c r="BL60" s="1">
        <v>1</v>
      </c>
      <c r="BM60" s="1">
        <v>4</v>
      </c>
      <c r="BN60" s="1">
        <v>1</v>
      </c>
    </row>
    <row r="61" spans="1:66" ht="15" customHeight="1">
      <c r="A61" s="6">
        <v>39717</v>
      </c>
      <c r="B61" s="1">
        <v>1</v>
      </c>
      <c r="C61" s="1">
        <v>1</v>
      </c>
      <c r="D61" s="1">
        <v>1</v>
      </c>
      <c r="E61" s="1">
        <v>1</v>
      </c>
      <c r="F61" s="4"/>
      <c r="G61" s="1">
        <v>2</v>
      </c>
      <c r="H61" s="1">
        <v>60</v>
      </c>
      <c r="I61" s="1">
        <v>0</v>
      </c>
      <c r="V61" s="1">
        <v>1</v>
      </c>
      <c r="W61" s="1">
        <v>36900</v>
      </c>
      <c r="Z61" s="1">
        <v>1</v>
      </c>
      <c r="AA61" s="1">
        <v>11500</v>
      </c>
      <c r="AJ61" s="1">
        <v>3</v>
      </c>
      <c r="AK61" s="1">
        <v>2</v>
      </c>
      <c r="AL61" s="1">
        <v>2</v>
      </c>
      <c r="AM61" s="1">
        <v>2</v>
      </c>
      <c r="AN61" s="1">
        <v>2</v>
      </c>
      <c r="AO61" s="1">
        <v>2</v>
      </c>
      <c r="AP61" s="1">
        <v>2</v>
      </c>
      <c r="AQ61" s="1">
        <v>1</v>
      </c>
      <c r="AR61" s="1">
        <v>2</v>
      </c>
      <c r="AV61" s="1">
        <v>2</v>
      </c>
      <c r="AX61" s="1">
        <v>2</v>
      </c>
      <c r="BA61" s="1">
        <v>2</v>
      </c>
      <c r="BB61" s="1">
        <v>2</v>
      </c>
      <c r="BF61" s="1">
        <v>2</v>
      </c>
      <c r="BI61" s="1">
        <v>1</v>
      </c>
      <c r="BJ61" s="1">
        <v>1</v>
      </c>
      <c r="BK61" s="1">
        <v>1</v>
      </c>
      <c r="BL61" s="1">
        <v>1</v>
      </c>
      <c r="BM61" s="1">
        <v>4</v>
      </c>
      <c r="BN61" s="1">
        <v>1</v>
      </c>
    </row>
    <row r="62" spans="1:66" ht="15" customHeight="1">
      <c r="A62" s="6">
        <v>39702</v>
      </c>
      <c r="B62" s="1">
        <v>1</v>
      </c>
      <c r="C62" s="1">
        <v>1</v>
      </c>
      <c r="D62" s="1">
        <v>1</v>
      </c>
      <c r="E62" s="1">
        <v>1</v>
      </c>
      <c r="F62" s="4"/>
      <c r="G62" s="1">
        <v>2</v>
      </c>
      <c r="H62" s="1">
        <v>60</v>
      </c>
      <c r="I62" s="1">
        <v>250</v>
      </c>
      <c r="J62" s="1">
        <v>1</v>
      </c>
      <c r="K62" s="1">
        <v>1000</v>
      </c>
      <c r="V62" s="1">
        <v>1</v>
      </c>
      <c r="W62" s="1">
        <v>400</v>
      </c>
      <c r="Z62" s="1">
        <v>1</v>
      </c>
      <c r="AA62" s="1">
        <v>15000</v>
      </c>
      <c r="AD62" s="1" t="s">
        <v>96</v>
      </c>
      <c r="AE62" s="1">
        <v>6000</v>
      </c>
      <c r="AF62" s="1" t="s">
        <v>97</v>
      </c>
      <c r="AG62" s="1">
        <v>17000</v>
      </c>
      <c r="AJ62" s="1">
        <v>1</v>
      </c>
      <c r="AK62" s="1">
        <v>2</v>
      </c>
      <c r="AL62" s="1">
        <v>2</v>
      </c>
      <c r="AN62" s="1">
        <v>2</v>
      </c>
      <c r="AO62" s="1">
        <v>2</v>
      </c>
      <c r="AP62" s="1">
        <v>2</v>
      </c>
      <c r="AQ62" s="1">
        <v>1</v>
      </c>
      <c r="AR62" s="1">
        <v>2</v>
      </c>
      <c r="AV62" s="1">
        <v>2</v>
      </c>
      <c r="AX62" s="1">
        <v>2</v>
      </c>
      <c r="BA62" s="1">
        <v>2</v>
      </c>
      <c r="BB62" s="1">
        <v>2</v>
      </c>
      <c r="BF62" s="1">
        <v>2</v>
      </c>
      <c r="BI62" s="1">
        <v>2</v>
      </c>
      <c r="BJ62" s="1">
        <v>1</v>
      </c>
      <c r="BK62" s="1">
        <v>1</v>
      </c>
      <c r="BL62" s="1">
        <v>1</v>
      </c>
      <c r="BM62" s="1">
        <v>4</v>
      </c>
      <c r="BN62" s="1">
        <v>2</v>
      </c>
    </row>
    <row r="63" spans="1:58" ht="15" customHeight="1">
      <c r="A63" s="6">
        <v>39680</v>
      </c>
      <c r="B63" s="1">
        <v>1</v>
      </c>
      <c r="C63" s="1">
        <v>1</v>
      </c>
      <c r="D63" s="1">
        <v>1</v>
      </c>
      <c r="E63" s="1">
        <v>1</v>
      </c>
      <c r="F63" s="4"/>
      <c r="G63" s="1">
        <v>2</v>
      </c>
      <c r="H63" s="1">
        <v>45</v>
      </c>
      <c r="I63" s="1">
        <v>0</v>
      </c>
      <c r="J63" s="1">
        <v>1</v>
      </c>
      <c r="K63" s="1">
        <v>5000</v>
      </c>
      <c r="R63" s="1">
        <v>1</v>
      </c>
      <c r="S63" s="1">
        <v>1000</v>
      </c>
      <c r="V63" s="1">
        <v>1</v>
      </c>
      <c r="W63" s="1">
        <v>8000</v>
      </c>
      <c r="AD63" s="1" t="s">
        <v>6</v>
      </c>
      <c r="AE63" s="1">
        <v>10000</v>
      </c>
      <c r="AK63" s="1">
        <v>2</v>
      </c>
      <c r="AL63" s="1">
        <v>2</v>
      </c>
      <c r="AN63" s="1">
        <v>2</v>
      </c>
      <c r="AO63" s="1">
        <v>2</v>
      </c>
      <c r="AP63" s="1">
        <v>2</v>
      </c>
      <c r="AQ63" s="1">
        <v>1</v>
      </c>
      <c r="AR63" s="1">
        <v>2</v>
      </c>
      <c r="BB63" s="1">
        <v>2</v>
      </c>
      <c r="BF63" s="1">
        <v>2</v>
      </c>
    </row>
    <row r="64" spans="1:58" ht="15" customHeight="1">
      <c r="A64" s="6">
        <v>39680</v>
      </c>
      <c r="B64" s="1">
        <v>1</v>
      </c>
      <c r="C64" s="1">
        <v>1</v>
      </c>
      <c r="D64" s="1">
        <v>1</v>
      </c>
      <c r="E64" s="1">
        <v>1</v>
      </c>
      <c r="F64" s="4"/>
      <c r="G64" s="1">
        <v>2</v>
      </c>
      <c r="H64" s="1">
        <v>20</v>
      </c>
      <c r="I64" s="1">
        <v>150</v>
      </c>
      <c r="J64" s="1">
        <v>1</v>
      </c>
      <c r="K64" s="1">
        <v>2000</v>
      </c>
      <c r="L64" s="1">
        <v>1</v>
      </c>
      <c r="M64" s="1">
        <v>4300</v>
      </c>
      <c r="V64" s="1">
        <v>1</v>
      </c>
      <c r="W64" s="1">
        <v>31800</v>
      </c>
      <c r="AD64" s="1" t="s">
        <v>4</v>
      </c>
      <c r="AE64" s="1">
        <v>1000</v>
      </c>
      <c r="AF64" s="1" t="s">
        <v>5</v>
      </c>
      <c r="AG64" s="1">
        <v>1000</v>
      </c>
      <c r="AK64" s="1">
        <v>2</v>
      </c>
      <c r="AL64" s="1">
        <v>2</v>
      </c>
      <c r="AM64" s="1">
        <v>3</v>
      </c>
      <c r="AN64" s="1">
        <v>2</v>
      </c>
      <c r="AO64" s="1">
        <v>2</v>
      </c>
      <c r="AP64" s="1">
        <v>2</v>
      </c>
      <c r="AQ64" s="1">
        <v>1</v>
      </c>
      <c r="AR64" s="1">
        <v>2</v>
      </c>
      <c r="BB64" s="1">
        <v>2</v>
      </c>
      <c r="BF64" s="1">
        <v>2</v>
      </c>
    </row>
    <row r="65" spans="1:65" ht="15" customHeight="1">
      <c r="A65" s="6">
        <v>39686</v>
      </c>
      <c r="B65" s="1">
        <v>1</v>
      </c>
      <c r="C65" s="1">
        <v>1</v>
      </c>
      <c r="D65" s="1">
        <v>1</v>
      </c>
      <c r="E65" s="1">
        <v>1</v>
      </c>
      <c r="F65" s="4"/>
      <c r="G65" s="1">
        <v>2</v>
      </c>
      <c r="H65" s="1">
        <v>30</v>
      </c>
      <c r="I65" s="1">
        <v>250</v>
      </c>
      <c r="J65" s="1">
        <v>1</v>
      </c>
      <c r="K65" s="1">
        <v>3000</v>
      </c>
      <c r="L65" s="1">
        <v>1</v>
      </c>
      <c r="M65" s="1">
        <v>4500</v>
      </c>
      <c r="N65" s="1">
        <v>1</v>
      </c>
      <c r="O65" s="1">
        <v>7500</v>
      </c>
      <c r="V65" s="1">
        <v>1</v>
      </c>
      <c r="W65" s="1">
        <v>19500</v>
      </c>
      <c r="AD65" s="1" t="s">
        <v>74</v>
      </c>
      <c r="AE65" s="1">
        <v>5000</v>
      </c>
      <c r="AJ65" s="1">
        <v>1</v>
      </c>
      <c r="AK65" s="1">
        <v>2</v>
      </c>
      <c r="AL65" s="1">
        <v>2</v>
      </c>
      <c r="AN65" s="1">
        <v>2</v>
      </c>
      <c r="AO65" s="1">
        <v>2</v>
      </c>
      <c r="AP65" s="1">
        <v>2</v>
      </c>
      <c r="AQ65" s="1">
        <v>1</v>
      </c>
      <c r="AR65" s="1">
        <v>2</v>
      </c>
      <c r="AV65" s="1">
        <v>2</v>
      </c>
      <c r="AX65" s="1">
        <v>2</v>
      </c>
      <c r="BA65" s="1">
        <v>2</v>
      </c>
      <c r="BB65" s="1">
        <v>2</v>
      </c>
      <c r="BF65" s="1">
        <v>2</v>
      </c>
      <c r="BI65" s="1">
        <v>2</v>
      </c>
      <c r="BJ65" s="1">
        <v>1</v>
      </c>
      <c r="BK65" s="1">
        <v>1</v>
      </c>
      <c r="BL65" s="1">
        <v>1</v>
      </c>
      <c r="BM65" s="1">
        <v>4</v>
      </c>
    </row>
    <row r="66" spans="1:58" ht="15" customHeight="1">
      <c r="A66" s="6">
        <v>39680</v>
      </c>
      <c r="B66" s="1">
        <v>1</v>
      </c>
      <c r="C66" s="1">
        <v>1</v>
      </c>
      <c r="D66" s="1">
        <v>1</v>
      </c>
      <c r="E66" s="1">
        <v>1</v>
      </c>
      <c r="F66" s="4"/>
      <c r="G66" s="1">
        <v>2</v>
      </c>
      <c r="H66" s="1">
        <v>60</v>
      </c>
      <c r="I66" s="1">
        <v>100</v>
      </c>
      <c r="J66" s="1">
        <v>1</v>
      </c>
      <c r="K66" s="1">
        <v>2450</v>
      </c>
      <c r="L66" s="1">
        <v>1</v>
      </c>
      <c r="M66" s="1">
        <v>550</v>
      </c>
      <c r="N66" s="1">
        <v>1</v>
      </c>
      <c r="O66" s="1">
        <v>5000</v>
      </c>
      <c r="V66" s="1">
        <v>1</v>
      </c>
      <c r="W66" s="1">
        <v>31900</v>
      </c>
      <c r="AK66" s="1">
        <v>2</v>
      </c>
      <c r="AL66" s="1">
        <v>2</v>
      </c>
      <c r="AN66" s="1">
        <v>2</v>
      </c>
      <c r="AO66" s="1">
        <v>2</v>
      </c>
      <c r="AP66" s="1">
        <v>2</v>
      </c>
      <c r="AQ66" s="1">
        <v>1</v>
      </c>
      <c r="AR66" s="1">
        <v>2</v>
      </c>
      <c r="BB66" s="1">
        <v>2</v>
      </c>
      <c r="BF66" s="1">
        <v>2</v>
      </c>
    </row>
    <row r="67" spans="1:58" ht="15" customHeight="1">
      <c r="A67" s="6">
        <v>39680</v>
      </c>
      <c r="B67" s="1">
        <v>1</v>
      </c>
      <c r="C67" s="1">
        <v>1</v>
      </c>
      <c r="D67" s="1">
        <v>1</v>
      </c>
      <c r="E67" s="1">
        <v>1</v>
      </c>
      <c r="F67" s="4"/>
      <c r="G67" s="1">
        <v>2</v>
      </c>
      <c r="H67" s="1">
        <v>30</v>
      </c>
      <c r="I67" s="1">
        <v>50</v>
      </c>
      <c r="V67" s="1">
        <v>1</v>
      </c>
      <c r="W67" s="1">
        <v>39900</v>
      </c>
      <c r="AK67" s="1">
        <v>2</v>
      </c>
      <c r="AL67" s="1">
        <v>2</v>
      </c>
      <c r="AN67" s="1">
        <v>2</v>
      </c>
      <c r="AO67" s="1">
        <v>2</v>
      </c>
      <c r="AP67" s="1">
        <v>2</v>
      </c>
      <c r="AQ67" s="1">
        <v>1</v>
      </c>
      <c r="AR67" s="1">
        <v>2</v>
      </c>
      <c r="BB67" s="1">
        <v>2</v>
      </c>
      <c r="BF67" s="1">
        <v>2</v>
      </c>
    </row>
    <row r="68" spans="1:58" ht="15" customHeight="1">
      <c r="A68" s="6">
        <v>39680</v>
      </c>
      <c r="B68" s="1">
        <v>1</v>
      </c>
      <c r="C68" s="1">
        <v>2</v>
      </c>
      <c r="D68" s="1">
        <v>1</v>
      </c>
      <c r="E68" s="1">
        <v>1</v>
      </c>
      <c r="F68" s="4"/>
      <c r="G68" s="1">
        <v>2</v>
      </c>
      <c r="H68" s="1">
        <v>30</v>
      </c>
      <c r="I68" s="1">
        <v>100</v>
      </c>
      <c r="J68" s="1">
        <v>1</v>
      </c>
      <c r="K68" s="1">
        <v>2000</v>
      </c>
      <c r="V68" s="1">
        <v>1</v>
      </c>
      <c r="W68" s="1">
        <v>38000</v>
      </c>
      <c r="AK68" s="1">
        <v>2</v>
      </c>
      <c r="AL68" s="1">
        <v>2</v>
      </c>
      <c r="AN68" s="1">
        <v>2</v>
      </c>
      <c r="AO68" s="1">
        <v>2</v>
      </c>
      <c r="AP68" s="1">
        <v>2</v>
      </c>
      <c r="AQ68" s="1">
        <v>1</v>
      </c>
      <c r="AR68" s="1">
        <v>2</v>
      </c>
      <c r="BB68" s="1">
        <v>2</v>
      </c>
      <c r="BF68" s="1">
        <v>2</v>
      </c>
    </row>
    <row r="69" spans="1:58" ht="15" customHeight="1">
      <c r="A69" s="6">
        <v>39680</v>
      </c>
      <c r="B69" s="1">
        <v>1</v>
      </c>
      <c r="C69" s="1">
        <v>1</v>
      </c>
      <c r="D69" s="1">
        <v>1</v>
      </c>
      <c r="E69" s="1">
        <v>1</v>
      </c>
      <c r="F69" s="4"/>
      <c r="G69" s="1">
        <v>2</v>
      </c>
      <c r="H69" s="1">
        <v>30</v>
      </c>
      <c r="I69" s="1">
        <v>0</v>
      </c>
      <c r="J69" s="1">
        <v>1</v>
      </c>
      <c r="K69" s="1">
        <v>2000</v>
      </c>
      <c r="R69" s="1">
        <v>1</v>
      </c>
      <c r="S69" s="1">
        <v>6900</v>
      </c>
      <c r="V69" s="1">
        <v>1</v>
      </c>
      <c r="W69" s="1">
        <v>25000</v>
      </c>
      <c r="Z69" s="1">
        <v>1</v>
      </c>
      <c r="AA69" s="1">
        <v>6000</v>
      </c>
      <c r="AK69" s="1">
        <v>2</v>
      </c>
      <c r="AL69" s="1">
        <v>2</v>
      </c>
      <c r="AN69" s="1">
        <v>2</v>
      </c>
      <c r="AO69" s="1">
        <v>2</v>
      </c>
      <c r="AP69" s="1">
        <v>2</v>
      </c>
      <c r="AQ69" s="1">
        <v>1</v>
      </c>
      <c r="AR69" s="1">
        <v>2</v>
      </c>
      <c r="BB69" s="1">
        <v>2</v>
      </c>
      <c r="BF69" s="1">
        <v>2</v>
      </c>
    </row>
    <row r="70" spans="1:66" ht="15" customHeight="1">
      <c r="A70" s="6">
        <v>39721</v>
      </c>
      <c r="B70" s="1">
        <v>1</v>
      </c>
      <c r="C70" s="1">
        <v>1</v>
      </c>
      <c r="D70" s="1">
        <v>1</v>
      </c>
      <c r="E70" s="1">
        <v>1</v>
      </c>
      <c r="F70" s="4"/>
      <c r="G70" s="1">
        <v>2</v>
      </c>
      <c r="H70" s="1">
        <v>15</v>
      </c>
      <c r="I70" s="1">
        <v>0</v>
      </c>
      <c r="J70" s="1">
        <v>1</v>
      </c>
      <c r="K70" s="1">
        <v>2000</v>
      </c>
      <c r="N70" s="1">
        <v>1</v>
      </c>
      <c r="O70" s="1">
        <v>28000</v>
      </c>
      <c r="Z70" s="1">
        <v>1</v>
      </c>
      <c r="AA70" s="1">
        <v>9000</v>
      </c>
      <c r="AJ70" s="1">
        <v>1</v>
      </c>
      <c r="AK70" s="1">
        <v>2</v>
      </c>
      <c r="AL70" s="1">
        <v>2</v>
      </c>
      <c r="AN70" s="1">
        <v>2</v>
      </c>
      <c r="AO70" s="1">
        <v>2</v>
      </c>
      <c r="AP70" s="1">
        <v>2</v>
      </c>
      <c r="AQ70" s="1">
        <v>1</v>
      </c>
      <c r="AR70" s="1">
        <v>2</v>
      </c>
      <c r="AV70" s="1">
        <v>2</v>
      </c>
      <c r="AX70" s="1">
        <v>2</v>
      </c>
      <c r="BA70" s="1">
        <v>2</v>
      </c>
      <c r="BB70" s="1">
        <v>2</v>
      </c>
      <c r="BF70" s="1">
        <v>2</v>
      </c>
      <c r="BI70" s="1">
        <v>2</v>
      </c>
      <c r="BJ70" s="1">
        <v>2</v>
      </c>
      <c r="BK70" s="1">
        <v>2</v>
      </c>
      <c r="BL70" s="1">
        <v>1</v>
      </c>
      <c r="BM70" s="1">
        <v>4</v>
      </c>
      <c r="BN70" s="1">
        <v>2</v>
      </c>
    </row>
    <row r="71" spans="1:66" ht="15" customHeight="1">
      <c r="A71" s="6">
        <v>39697</v>
      </c>
      <c r="B71" s="1">
        <v>1</v>
      </c>
      <c r="C71" s="1">
        <v>2</v>
      </c>
      <c r="D71" s="1">
        <v>1</v>
      </c>
      <c r="E71" s="1">
        <v>1</v>
      </c>
      <c r="F71" s="4"/>
      <c r="G71" s="1">
        <v>2</v>
      </c>
      <c r="H71" s="1">
        <v>60</v>
      </c>
      <c r="I71" s="1">
        <v>0</v>
      </c>
      <c r="J71" s="1">
        <v>1</v>
      </c>
      <c r="K71" s="1">
        <v>6000</v>
      </c>
      <c r="N71" s="1">
        <v>1</v>
      </c>
      <c r="O71" s="1">
        <v>10000</v>
      </c>
      <c r="AD71" s="1" t="s">
        <v>92</v>
      </c>
      <c r="AE71" s="1">
        <v>23500</v>
      </c>
      <c r="AJ71" s="1">
        <v>3</v>
      </c>
      <c r="AK71" s="1">
        <v>2</v>
      </c>
      <c r="AL71" s="1">
        <v>2</v>
      </c>
      <c r="AM71" s="1" t="s">
        <v>2</v>
      </c>
      <c r="AN71" s="1">
        <v>2</v>
      </c>
      <c r="AO71" s="1">
        <v>2</v>
      </c>
      <c r="AP71" s="1">
        <v>2</v>
      </c>
      <c r="AQ71" s="1">
        <v>1</v>
      </c>
      <c r="AR71" s="1">
        <v>2</v>
      </c>
      <c r="AV71" s="1">
        <v>2</v>
      </c>
      <c r="AX71" s="1">
        <v>2</v>
      </c>
      <c r="BA71" s="1">
        <v>2</v>
      </c>
      <c r="BB71" s="1">
        <v>2</v>
      </c>
      <c r="BF71" s="1">
        <v>2</v>
      </c>
      <c r="BI71" s="1">
        <v>2</v>
      </c>
      <c r="BJ71" s="1">
        <v>1</v>
      </c>
      <c r="BK71" s="1">
        <v>1</v>
      </c>
      <c r="BL71" s="1">
        <v>1</v>
      </c>
      <c r="BM71" s="1">
        <v>3</v>
      </c>
      <c r="BN71" s="1">
        <v>1</v>
      </c>
    </row>
    <row r="72" spans="1:58" ht="15" customHeight="1">
      <c r="A72" s="6">
        <v>39681</v>
      </c>
      <c r="B72" s="1">
        <v>1</v>
      </c>
      <c r="C72" s="1">
        <v>1</v>
      </c>
      <c r="D72" s="1">
        <v>1</v>
      </c>
      <c r="E72" s="1">
        <v>1</v>
      </c>
      <c r="F72" s="4"/>
      <c r="G72" s="1">
        <v>2</v>
      </c>
      <c r="H72" s="1">
        <v>60</v>
      </c>
      <c r="I72" s="1">
        <v>0</v>
      </c>
      <c r="L72" s="1">
        <v>1</v>
      </c>
      <c r="M72" s="1">
        <v>4700</v>
      </c>
      <c r="N72" s="1">
        <v>1</v>
      </c>
      <c r="O72" s="1">
        <v>800</v>
      </c>
      <c r="V72" s="1">
        <v>1</v>
      </c>
      <c r="W72" s="1">
        <v>34000</v>
      </c>
      <c r="AK72" s="1">
        <v>2</v>
      </c>
      <c r="AL72" s="1">
        <v>2</v>
      </c>
      <c r="AM72" s="1">
        <v>3</v>
      </c>
      <c r="AN72" s="1">
        <v>2</v>
      </c>
      <c r="AO72" s="1">
        <v>2</v>
      </c>
      <c r="AP72" s="1">
        <v>2</v>
      </c>
      <c r="AQ72" s="1">
        <v>1</v>
      </c>
      <c r="AR72" s="1">
        <v>2</v>
      </c>
      <c r="BB72" s="1">
        <v>2</v>
      </c>
      <c r="BF72" s="1">
        <v>2</v>
      </c>
    </row>
    <row r="73" spans="1:58" ht="15" customHeight="1">
      <c r="A73" s="6">
        <v>39681</v>
      </c>
      <c r="B73" s="1">
        <v>1</v>
      </c>
      <c r="C73" s="1">
        <v>1</v>
      </c>
      <c r="D73" s="1">
        <v>1</v>
      </c>
      <c r="E73" s="1">
        <v>1</v>
      </c>
      <c r="F73" s="4"/>
      <c r="G73" s="1">
        <v>2</v>
      </c>
      <c r="H73" s="1">
        <v>20</v>
      </c>
      <c r="I73" s="1">
        <v>0</v>
      </c>
      <c r="J73" s="1">
        <v>1</v>
      </c>
      <c r="K73" s="1">
        <v>6000</v>
      </c>
      <c r="N73" s="1">
        <v>1</v>
      </c>
      <c r="O73" s="1">
        <v>2000</v>
      </c>
      <c r="V73" s="1">
        <v>1</v>
      </c>
      <c r="W73" s="1">
        <v>20000</v>
      </c>
      <c r="AD73" s="1" t="s">
        <v>7</v>
      </c>
      <c r="AE73" s="1">
        <v>12000</v>
      </c>
      <c r="AK73" s="1">
        <v>2</v>
      </c>
      <c r="AL73" s="1">
        <v>2</v>
      </c>
      <c r="AM73" s="1">
        <v>3</v>
      </c>
      <c r="AN73" s="1">
        <v>2</v>
      </c>
      <c r="AO73" s="1">
        <v>2</v>
      </c>
      <c r="AP73" s="1">
        <v>2</v>
      </c>
      <c r="AQ73" s="1">
        <v>1</v>
      </c>
      <c r="AR73" s="1">
        <v>2</v>
      </c>
      <c r="BB73" s="1">
        <v>2</v>
      </c>
      <c r="BF73" s="1">
        <v>2</v>
      </c>
    </row>
    <row r="74" spans="1:31" ht="15" customHeight="1">
      <c r="A74" s="6">
        <v>39704</v>
      </c>
      <c r="B74" s="1">
        <v>1</v>
      </c>
      <c r="C74" s="1">
        <v>1</v>
      </c>
      <c r="D74" s="1">
        <v>1</v>
      </c>
      <c r="N74" s="2"/>
      <c r="AE74" s="2"/>
    </row>
    <row r="75" spans="1:58" ht="15" customHeight="1">
      <c r="A75" s="6">
        <v>39680</v>
      </c>
      <c r="B75" s="1">
        <v>1</v>
      </c>
      <c r="C75" s="1">
        <v>1</v>
      </c>
      <c r="D75" s="1">
        <v>1</v>
      </c>
      <c r="E75" s="1">
        <v>1</v>
      </c>
      <c r="F75" s="4"/>
      <c r="G75" s="1">
        <v>2</v>
      </c>
      <c r="H75" s="1">
        <v>20</v>
      </c>
      <c r="I75" s="1">
        <v>0</v>
      </c>
      <c r="J75" s="1">
        <v>1</v>
      </c>
      <c r="K75" s="1">
        <v>14500</v>
      </c>
      <c r="N75" s="1">
        <v>1</v>
      </c>
      <c r="O75" s="1">
        <v>5000</v>
      </c>
      <c r="Z75" s="1">
        <v>1</v>
      </c>
      <c r="AA75" s="1">
        <v>20000</v>
      </c>
      <c r="AK75" s="1">
        <v>2</v>
      </c>
      <c r="AL75" s="1">
        <v>2</v>
      </c>
      <c r="AN75" s="1">
        <v>2</v>
      </c>
      <c r="AO75" s="1">
        <v>2</v>
      </c>
      <c r="AP75" s="1">
        <v>2</v>
      </c>
      <c r="AQ75" s="1">
        <v>1</v>
      </c>
      <c r="AR75" s="1">
        <v>2</v>
      </c>
      <c r="BB75" s="1">
        <v>2</v>
      </c>
      <c r="BF75" s="1">
        <v>2</v>
      </c>
    </row>
    <row r="76" spans="1:58" ht="15" customHeight="1">
      <c r="A76" s="6">
        <v>39680</v>
      </c>
      <c r="B76" s="1">
        <v>1</v>
      </c>
      <c r="C76" s="1">
        <v>1</v>
      </c>
      <c r="D76" s="1">
        <v>1</v>
      </c>
      <c r="E76" s="1">
        <v>1</v>
      </c>
      <c r="F76" s="4"/>
      <c r="G76" s="1">
        <v>2</v>
      </c>
      <c r="H76" s="1">
        <v>30</v>
      </c>
      <c r="I76" s="1">
        <v>100</v>
      </c>
      <c r="J76" s="1">
        <v>1</v>
      </c>
      <c r="K76" s="1">
        <v>600</v>
      </c>
      <c r="L76" s="1">
        <v>1</v>
      </c>
      <c r="M76" s="1">
        <v>2000</v>
      </c>
      <c r="V76" s="1">
        <v>1</v>
      </c>
      <c r="W76" s="1">
        <v>21360</v>
      </c>
      <c r="Z76" s="1">
        <v>1</v>
      </c>
      <c r="AA76" s="1">
        <v>13000</v>
      </c>
      <c r="AK76" s="1">
        <v>2</v>
      </c>
      <c r="AL76" s="1">
        <v>2</v>
      </c>
      <c r="AN76" s="1">
        <v>2</v>
      </c>
      <c r="AO76" s="1">
        <v>2</v>
      </c>
      <c r="AP76" s="1">
        <v>2</v>
      </c>
      <c r="AQ76" s="1">
        <v>1</v>
      </c>
      <c r="AR76" s="1">
        <v>2</v>
      </c>
      <c r="BB76" s="1">
        <v>2</v>
      </c>
      <c r="BF76" s="1">
        <v>2</v>
      </c>
    </row>
    <row r="77" spans="1:65" ht="15" customHeight="1">
      <c r="A77" s="6">
        <v>39681</v>
      </c>
      <c r="B77" s="1">
        <v>1</v>
      </c>
      <c r="C77" s="1">
        <v>1</v>
      </c>
      <c r="D77" s="1">
        <v>1</v>
      </c>
      <c r="E77" s="1">
        <v>1</v>
      </c>
      <c r="F77" s="4"/>
      <c r="G77" s="1">
        <v>2</v>
      </c>
      <c r="H77" s="1">
        <v>40</v>
      </c>
      <c r="I77" s="1">
        <v>100</v>
      </c>
      <c r="J77" s="1">
        <v>1</v>
      </c>
      <c r="K77" s="1">
        <v>6000</v>
      </c>
      <c r="V77" s="1">
        <v>1</v>
      </c>
      <c r="W77" s="1">
        <v>33000</v>
      </c>
      <c r="AJ77" s="1">
        <v>3</v>
      </c>
      <c r="AK77" s="1">
        <v>2</v>
      </c>
      <c r="AL77" s="1">
        <v>2</v>
      </c>
      <c r="AN77" s="1">
        <v>2</v>
      </c>
      <c r="AO77" s="1">
        <v>2</v>
      </c>
      <c r="AP77" s="1">
        <v>2</v>
      </c>
      <c r="AQ77" s="1">
        <v>1</v>
      </c>
      <c r="AR77" s="1">
        <v>2</v>
      </c>
      <c r="AV77" s="1">
        <v>2</v>
      </c>
      <c r="AX77" s="1">
        <v>2</v>
      </c>
      <c r="BA77" s="1">
        <v>2</v>
      </c>
      <c r="BB77" s="1">
        <v>2</v>
      </c>
      <c r="BF77" s="1">
        <v>2</v>
      </c>
      <c r="BI77" s="1">
        <v>2</v>
      </c>
      <c r="BJ77" s="1">
        <v>1</v>
      </c>
      <c r="BK77" s="1">
        <v>2</v>
      </c>
      <c r="BL77" s="1">
        <v>2</v>
      </c>
      <c r="BM77" s="1">
        <v>2</v>
      </c>
    </row>
    <row r="78" spans="1:65" ht="15" customHeight="1">
      <c r="A78" s="6">
        <v>39682</v>
      </c>
      <c r="B78" s="1">
        <v>1</v>
      </c>
      <c r="C78" s="1">
        <v>1</v>
      </c>
      <c r="D78" s="1">
        <v>1</v>
      </c>
      <c r="E78" s="1">
        <v>1</v>
      </c>
      <c r="F78" s="4"/>
      <c r="G78" s="1">
        <v>2</v>
      </c>
      <c r="H78" s="1">
        <v>100</v>
      </c>
      <c r="I78" s="1">
        <v>100</v>
      </c>
      <c r="J78" s="1">
        <v>1</v>
      </c>
      <c r="K78" s="1">
        <v>1300</v>
      </c>
      <c r="L78" s="1">
        <v>1</v>
      </c>
      <c r="M78" s="1">
        <v>3500</v>
      </c>
      <c r="V78" s="1">
        <v>1</v>
      </c>
      <c r="AJ78" s="1">
        <v>3</v>
      </c>
      <c r="AK78" s="1">
        <v>2</v>
      </c>
      <c r="AL78" s="1">
        <v>2</v>
      </c>
      <c r="AM78" s="1" t="s">
        <v>2</v>
      </c>
      <c r="AN78" s="1">
        <v>2</v>
      </c>
      <c r="AO78" s="1">
        <v>2</v>
      </c>
      <c r="AP78" s="1">
        <v>2</v>
      </c>
      <c r="AQ78" s="1">
        <v>1</v>
      </c>
      <c r="AR78" s="1">
        <v>2</v>
      </c>
      <c r="AV78" s="1">
        <v>2</v>
      </c>
      <c r="AX78" s="1">
        <v>2</v>
      </c>
      <c r="BA78" s="1">
        <v>1</v>
      </c>
      <c r="BB78" s="1">
        <v>2</v>
      </c>
      <c r="BF78" s="1">
        <v>2</v>
      </c>
      <c r="BI78" s="1">
        <v>2</v>
      </c>
      <c r="BJ78" s="1">
        <v>1</v>
      </c>
      <c r="BK78" s="1">
        <v>1</v>
      </c>
      <c r="BL78" s="1">
        <v>1</v>
      </c>
      <c r="BM78" s="1">
        <v>4</v>
      </c>
    </row>
    <row r="79" spans="1:66" ht="15" customHeight="1">
      <c r="A79" s="6">
        <v>39707</v>
      </c>
      <c r="B79" s="1">
        <v>1</v>
      </c>
      <c r="C79" s="1">
        <v>1</v>
      </c>
      <c r="D79" s="1">
        <v>1</v>
      </c>
      <c r="E79" s="1">
        <v>1</v>
      </c>
      <c r="F79" s="4"/>
      <c r="G79" s="1">
        <v>2</v>
      </c>
      <c r="H79" s="1">
        <v>60</v>
      </c>
      <c r="I79" s="1">
        <v>100</v>
      </c>
      <c r="V79" s="1">
        <v>1</v>
      </c>
      <c r="W79" s="1">
        <v>39000</v>
      </c>
      <c r="AD79" s="1" t="s">
        <v>100</v>
      </c>
      <c r="AE79" s="1">
        <v>450</v>
      </c>
      <c r="AJ79" s="1">
        <v>1</v>
      </c>
      <c r="AK79" s="1">
        <v>2</v>
      </c>
      <c r="AL79" s="1">
        <v>2</v>
      </c>
      <c r="AN79" s="1">
        <v>2</v>
      </c>
      <c r="AO79" s="1">
        <v>2</v>
      </c>
      <c r="AP79" s="1">
        <v>2</v>
      </c>
      <c r="AQ79" s="1">
        <v>1</v>
      </c>
      <c r="AR79" s="1">
        <v>2</v>
      </c>
      <c r="AV79" s="1">
        <v>2</v>
      </c>
      <c r="AX79" s="1">
        <v>2</v>
      </c>
      <c r="BA79" s="1">
        <v>2</v>
      </c>
      <c r="BB79" s="1">
        <v>2</v>
      </c>
      <c r="BF79" s="1">
        <v>2</v>
      </c>
      <c r="BI79" s="1">
        <v>2</v>
      </c>
      <c r="BJ79" s="1">
        <v>1</v>
      </c>
      <c r="BK79" s="1">
        <v>2</v>
      </c>
      <c r="BL79" s="1">
        <v>1</v>
      </c>
      <c r="BM79" s="1">
        <v>4</v>
      </c>
      <c r="BN79" s="1">
        <v>1</v>
      </c>
    </row>
    <row r="80" spans="1:9" ht="15" customHeight="1">
      <c r="A80" s="6">
        <v>39681</v>
      </c>
      <c r="B80" s="1">
        <v>1</v>
      </c>
      <c r="C80" s="1">
        <v>1</v>
      </c>
      <c r="D80" s="1">
        <v>1</v>
      </c>
      <c r="E80" s="1">
        <v>1</v>
      </c>
      <c r="F80" s="4"/>
      <c r="G80" s="1">
        <v>2</v>
      </c>
      <c r="H80" s="1">
        <v>30</v>
      </c>
      <c r="I80" s="1">
        <v>100</v>
      </c>
    </row>
    <row r="81" spans="1:58" ht="15" customHeight="1">
      <c r="A81" s="6">
        <v>39680</v>
      </c>
      <c r="B81" s="1">
        <v>1</v>
      </c>
      <c r="C81" s="1">
        <v>1</v>
      </c>
      <c r="D81" s="1">
        <v>1</v>
      </c>
      <c r="E81" s="1">
        <v>1</v>
      </c>
      <c r="F81" s="4"/>
      <c r="G81" s="1">
        <v>2</v>
      </c>
      <c r="H81" s="1">
        <v>60</v>
      </c>
      <c r="I81" s="1">
        <v>0</v>
      </c>
      <c r="L81" s="1">
        <v>1</v>
      </c>
      <c r="M81" s="1">
        <v>1200</v>
      </c>
      <c r="N81" s="1">
        <v>1</v>
      </c>
      <c r="O81" s="1">
        <v>3500</v>
      </c>
      <c r="V81" s="1">
        <v>1</v>
      </c>
      <c r="W81" s="2">
        <v>33200</v>
      </c>
      <c r="AD81" s="1" t="s">
        <v>3</v>
      </c>
      <c r="AE81" s="1">
        <v>2000</v>
      </c>
      <c r="AK81" s="1">
        <v>2</v>
      </c>
      <c r="AL81" s="1">
        <v>2</v>
      </c>
      <c r="AM81" s="1">
        <v>2</v>
      </c>
      <c r="AN81" s="1">
        <v>2</v>
      </c>
      <c r="AO81" s="1">
        <v>2</v>
      </c>
      <c r="AP81" s="1">
        <v>2</v>
      </c>
      <c r="AQ81" s="1">
        <v>1</v>
      </c>
      <c r="AR81" s="1">
        <v>2</v>
      </c>
      <c r="BB81" s="1">
        <v>2</v>
      </c>
      <c r="BF81" s="1">
        <v>2</v>
      </c>
    </row>
    <row r="82" spans="1:58" ht="15" customHeight="1">
      <c r="A82" s="6">
        <v>39680</v>
      </c>
      <c r="B82" s="1">
        <v>1</v>
      </c>
      <c r="C82" s="1">
        <v>1</v>
      </c>
      <c r="D82" s="1">
        <v>1</v>
      </c>
      <c r="E82" s="1">
        <v>1</v>
      </c>
      <c r="F82" s="4"/>
      <c r="G82" s="1">
        <v>2</v>
      </c>
      <c r="H82" s="1">
        <v>60</v>
      </c>
      <c r="I82" s="1">
        <v>100</v>
      </c>
      <c r="J82" s="1">
        <v>1</v>
      </c>
      <c r="K82" s="1">
        <v>4000</v>
      </c>
      <c r="R82" s="1">
        <v>1</v>
      </c>
      <c r="S82" s="1">
        <v>35000</v>
      </c>
      <c r="AK82" s="1">
        <v>2</v>
      </c>
      <c r="AL82" s="1">
        <v>2</v>
      </c>
      <c r="AM82" s="1">
        <v>2</v>
      </c>
      <c r="AN82" s="1">
        <v>2</v>
      </c>
      <c r="AO82" s="1">
        <v>2</v>
      </c>
      <c r="AP82" s="1">
        <v>2</v>
      </c>
      <c r="AQ82" s="1">
        <v>1</v>
      </c>
      <c r="AR82" s="1">
        <v>2</v>
      </c>
      <c r="BB82" s="1">
        <v>2</v>
      </c>
      <c r="BF82" s="1">
        <v>2</v>
      </c>
    </row>
    <row r="83" spans="1:58" ht="15" customHeight="1">
      <c r="A83" s="6">
        <v>39681</v>
      </c>
      <c r="B83" s="1">
        <v>1</v>
      </c>
      <c r="C83" s="1">
        <v>1</v>
      </c>
      <c r="D83" s="1">
        <v>1</v>
      </c>
      <c r="E83" s="1">
        <v>1</v>
      </c>
      <c r="F83" s="4"/>
      <c r="G83" s="1">
        <v>2</v>
      </c>
      <c r="H83" s="1">
        <v>30</v>
      </c>
      <c r="I83" s="1">
        <v>100</v>
      </c>
      <c r="AB83" s="1">
        <v>1</v>
      </c>
      <c r="AC83" s="1">
        <v>1000</v>
      </c>
      <c r="AD83" s="1" t="s">
        <v>8</v>
      </c>
      <c r="AE83" s="1">
        <v>38900</v>
      </c>
      <c r="AK83" s="1">
        <v>2</v>
      </c>
      <c r="AL83" s="1">
        <v>2</v>
      </c>
      <c r="AM83" s="1" t="s">
        <v>2</v>
      </c>
      <c r="AN83" s="1">
        <v>2</v>
      </c>
      <c r="AO83" s="1">
        <v>2</v>
      </c>
      <c r="AP83" s="1">
        <v>2</v>
      </c>
      <c r="AQ83" s="1">
        <v>1</v>
      </c>
      <c r="AR83" s="1">
        <v>2</v>
      </c>
      <c r="BB83" s="1">
        <v>2</v>
      </c>
      <c r="BF83" s="1">
        <v>2</v>
      </c>
    </row>
    <row r="84" spans="1:58" ht="15" customHeight="1">
      <c r="A84" s="6">
        <v>39680</v>
      </c>
      <c r="B84" s="1">
        <v>1</v>
      </c>
      <c r="C84" s="1">
        <v>2</v>
      </c>
      <c r="D84" s="1">
        <v>1</v>
      </c>
      <c r="E84" s="1">
        <v>1</v>
      </c>
      <c r="F84" s="4"/>
      <c r="G84" s="1">
        <v>2</v>
      </c>
      <c r="H84" s="1">
        <v>60</v>
      </c>
      <c r="I84" s="1">
        <v>150</v>
      </c>
      <c r="S84" s="2"/>
      <c r="V84" s="1">
        <v>1</v>
      </c>
      <c r="W84" s="2">
        <v>41000</v>
      </c>
      <c r="AK84" s="1">
        <v>2</v>
      </c>
      <c r="AL84" s="1">
        <v>2</v>
      </c>
      <c r="AM84" s="1">
        <v>3</v>
      </c>
      <c r="AN84" s="1">
        <v>2</v>
      </c>
      <c r="AO84" s="1">
        <v>2</v>
      </c>
      <c r="AP84" s="1">
        <v>2</v>
      </c>
      <c r="AQ84" s="1">
        <v>1</v>
      </c>
      <c r="AR84" s="1">
        <v>2</v>
      </c>
      <c r="BB84" s="1">
        <v>2</v>
      </c>
      <c r="BF84" s="1">
        <v>2</v>
      </c>
    </row>
    <row r="85" spans="1:65" ht="15" customHeight="1">
      <c r="A85" s="6">
        <v>39686</v>
      </c>
      <c r="B85" s="1">
        <v>1</v>
      </c>
      <c r="C85" s="1">
        <v>1</v>
      </c>
      <c r="D85" s="1">
        <v>1</v>
      </c>
      <c r="E85" s="1">
        <v>1</v>
      </c>
      <c r="F85" s="4"/>
      <c r="G85" s="1">
        <v>2</v>
      </c>
      <c r="H85" s="1">
        <v>120</v>
      </c>
      <c r="I85" s="1">
        <v>200</v>
      </c>
      <c r="N85" s="2"/>
      <c r="R85" s="1">
        <v>1</v>
      </c>
      <c r="S85" s="1">
        <v>6000</v>
      </c>
      <c r="V85" s="1">
        <v>1</v>
      </c>
      <c r="W85" s="2">
        <v>34000</v>
      </c>
      <c r="AJ85" s="1">
        <v>1</v>
      </c>
      <c r="AK85" s="1">
        <v>2</v>
      </c>
      <c r="AL85" s="1">
        <v>2</v>
      </c>
      <c r="AM85" s="1" t="s">
        <v>2</v>
      </c>
      <c r="AN85" s="1">
        <v>2</v>
      </c>
      <c r="AO85" s="1">
        <v>2</v>
      </c>
      <c r="AP85" s="1">
        <v>2</v>
      </c>
      <c r="AQ85" s="1">
        <v>1</v>
      </c>
      <c r="AR85" s="1">
        <v>2</v>
      </c>
      <c r="AV85" s="1">
        <v>2</v>
      </c>
      <c r="AX85" s="1">
        <v>2</v>
      </c>
      <c r="BA85" s="1">
        <v>2</v>
      </c>
      <c r="BB85" s="1">
        <v>2</v>
      </c>
      <c r="BF85" s="1">
        <v>2</v>
      </c>
      <c r="BI85" s="1">
        <v>1</v>
      </c>
      <c r="BJ85" s="1">
        <v>1</v>
      </c>
      <c r="BK85" s="1">
        <v>1</v>
      </c>
      <c r="BL85" s="1">
        <v>1</v>
      </c>
      <c r="BM85" s="1">
        <v>4</v>
      </c>
    </row>
    <row r="86" spans="1:58" ht="15" customHeight="1">
      <c r="A86" s="6">
        <v>39680</v>
      </c>
      <c r="B86" s="1">
        <v>1</v>
      </c>
      <c r="C86" s="1">
        <v>1</v>
      </c>
      <c r="D86" s="1">
        <v>1</v>
      </c>
      <c r="E86" s="1">
        <v>1</v>
      </c>
      <c r="F86" s="4"/>
      <c r="G86" s="1">
        <v>1</v>
      </c>
      <c r="H86" s="1">
        <v>60</v>
      </c>
      <c r="I86" s="1">
        <v>0</v>
      </c>
      <c r="L86" s="1">
        <v>1</v>
      </c>
      <c r="M86" s="1">
        <v>750</v>
      </c>
      <c r="N86" s="1">
        <v>1</v>
      </c>
      <c r="O86" s="1">
        <v>2800</v>
      </c>
      <c r="V86" s="1">
        <v>1</v>
      </c>
      <c r="W86" s="1">
        <v>36350</v>
      </c>
      <c r="AK86" s="1">
        <v>2</v>
      </c>
      <c r="AL86" s="1">
        <v>2</v>
      </c>
      <c r="AM86" s="1" t="s">
        <v>2</v>
      </c>
      <c r="AN86" s="1">
        <v>2</v>
      </c>
      <c r="AO86" s="1">
        <v>2</v>
      </c>
      <c r="AP86" s="1">
        <v>2</v>
      </c>
      <c r="AQ86" s="1">
        <v>1</v>
      </c>
      <c r="AR86" s="1">
        <v>2</v>
      </c>
      <c r="BB86" s="1">
        <v>2</v>
      </c>
      <c r="BF86" s="1">
        <v>2</v>
      </c>
    </row>
    <row r="87" spans="1:66" ht="15" customHeight="1">
      <c r="A87" s="6">
        <v>39704</v>
      </c>
      <c r="B87" s="1">
        <v>1</v>
      </c>
      <c r="C87" s="1">
        <v>2</v>
      </c>
      <c r="D87" s="1">
        <v>1</v>
      </c>
      <c r="E87" s="1">
        <v>1</v>
      </c>
      <c r="F87" s="4"/>
      <c r="G87" s="1">
        <v>2</v>
      </c>
      <c r="H87" s="1">
        <v>10</v>
      </c>
      <c r="I87" s="1">
        <v>50</v>
      </c>
      <c r="V87" s="1">
        <v>1</v>
      </c>
      <c r="W87" s="1">
        <v>40200</v>
      </c>
      <c r="AJ87" s="1">
        <v>3</v>
      </c>
      <c r="AK87" s="1">
        <v>2</v>
      </c>
      <c r="AL87" s="1">
        <v>2</v>
      </c>
      <c r="AM87" s="1">
        <v>2</v>
      </c>
      <c r="AN87" s="1">
        <v>2</v>
      </c>
      <c r="AO87" s="1">
        <v>2</v>
      </c>
      <c r="AP87" s="1">
        <v>2</v>
      </c>
      <c r="AQ87" s="1">
        <v>1</v>
      </c>
      <c r="AR87" s="1">
        <v>2</v>
      </c>
      <c r="AV87" s="1">
        <v>2</v>
      </c>
      <c r="AX87" s="1">
        <v>2</v>
      </c>
      <c r="BA87" s="1">
        <v>2</v>
      </c>
      <c r="BB87" s="1">
        <v>2</v>
      </c>
      <c r="BF87" s="1">
        <v>2</v>
      </c>
      <c r="BI87" s="1">
        <v>2</v>
      </c>
      <c r="BJ87" s="1">
        <v>1</v>
      </c>
      <c r="BK87" s="1">
        <v>1</v>
      </c>
      <c r="BL87" s="1">
        <v>1</v>
      </c>
      <c r="BM87" s="1">
        <v>4</v>
      </c>
      <c r="BN87" s="1">
        <v>2</v>
      </c>
    </row>
    <row r="88" spans="1:66" s="12" customFormat="1" ht="15" customHeight="1">
      <c r="A88" s="6">
        <v>41247</v>
      </c>
      <c r="B88" s="1">
        <v>1</v>
      </c>
      <c r="C88" s="1">
        <v>2</v>
      </c>
      <c r="D88" s="1">
        <v>1</v>
      </c>
      <c r="E88" s="1">
        <v>1</v>
      </c>
      <c r="F88" s="4"/>
      <c r="G88" s="1">
        <v>2</v>
      </c>
      <c r="H88" s="1" t="s">
        <v>190</v>
      </c>
      <c r="I88" s="1">
        <v>100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1</v>
      </c>
      <c r="W88" s="1" t="s">
        <v>246</v>
      </c>
      <c r="X88" s="1"/>
      <c r="Y88" s="1"/>
      <c r="Z88" s="1"/>
      <c r="AA88" s="1"/>
      <c r="AB88" s="1">
        <v>1</v>
      </c>
      <c r="AC88" s="1">
        <v>6000</v>
      </c>
      <c r="AD88" s="1" t="s">
        <v>120</v>
      </c>
      <c r="AE88" s="1" t="s">
        <v>246</v>
      </c>
      <c r="AF88" s="1"/>
      <c r="AG88" s="1"/>
      <c r="AH88" s="1"/>
      <c r="AI88" s="1"/>
      <c r="AJ88" s="1">
        <v>1</v>
      </c>
      <c r="AK88" s="1">
        <v>1</v>
      </c>
      <c r="AL88" s="1">
        <v>2</v>
      </c>
      <c r="AM88" s="1"/>
      <c r="AN88" s="1">
        <v>2</v>
      </c>
      <c r="AO88" s="1">
        <v>2</v>
      </c>
      <c r="AP88" s="1">
        <v>2</v>
      </c>
      <c r="AQ88" s="1">
        <v>1</v>
      </c>
      <c r="AR88" s="1">
        <v>2</v>
      </c>
      <c r="AS88" s="1"/>
      <c r="AT88" s="1"/>
      <c r="AU88" s="1"/>
      <c r="AV88" s="1">
        <v>2</v>
      </c>
      <c r="AW88" s="1"/>
      <c r="AX88" s="1">
        <v>2</v>
      </c>
      <c r="AY88" s="1"/>
      <c r="AZ88" s="1"/>
      <c r="BA88" s="1">
        <v>2</v>
      </c>
      <c r="BB88" s="1">
        <v>2</v>
      </c>
      <c r="BC88" s="1"/>
      <c r="BD88" s="1"/>
      <c r="BE88" s="1"/>
      <c r="BF88" s="1">
        <v>2</v>
      </c>
      <c r="BG88" s="1"/>
      <c r="BH88" s="1"/>
      <c r="BI88" s="1">
        <v>1</v>
      </c>
      <c r="BJ88" s="1">
        <v>2</v>
      </c>
      <c r="BK88" s="1">
        <v>2</v>
      </c>
      <c r="BL88" s="1">
        <v>2</v>
      </c>
      <c r="BM88" s="1">
        <v>4</v>
      </c>
      <c r="BN88" s="1">
        <v>1</v>
      </c>
    </row>
    <row r="89" spans="1:66" ht="15" customHeight="1">
      <c r="A89" s="6">
        <v>39697</v>
      </c>
      <c r="B89" s="1">
        <v>1</v>
      </c>
      <c r="C89" s="1">
        <v>1</v>
      </c>
      <c r="D89" s="1">
        <v>1</v>
      </c>
      <c r="E89" s="1">
        <v>1</v>
      </c>
      <c r="F89" s="4"/>
      <c r="G89" s="1">
        <v>2</v>
      </c>
      <c r="H89" s="1">
        <v>180</v>
      </c>
      <c r="I89" s="1">
        <f>0+100+100</f>
        <v>200</v>
      </c>
      <c r="R89" s="1">
        <v>1</v>
      </c>
      <c r="S89" s="1">
        <v>4000</v>
      </c>
      <c r="V89" s="1">
        <v>1</v>
      </c>
      <c r="W89" s="1">
        <v>32400</v>
      </c>
      <c r="AD89" s="1" t="s">
        <v>80</v>
      </c>
      <c r="AE89" s="1">
        <v>3500</v>
      </c>
      <c r="AF89" s="1" t="s">
        <v>91</v>
      </c>
      <c r="AG89" s="1">
        <v>200</v>
      </c>
      <c r="AJ89" s="1">
        <v>3</v>
      </c>
      <c r="AK89" s="1">
        <v>2</v>
      </c>
      <c r="AL89" s="1">
        <v>2</v>
      </c>
      <c r="AN89" s="1">
        <v>2</v>
      </c>
      <c r="AO89" s="1">
        <v>2</v>
      </c>
      <c r="AP89" s="1">
        <v>2</v>
      </c>
      <c r="AQ89" s="1">
        <v>1</v>
      </c>
      <c r="AR89" s="1">
        <v>2</v>
      </c>
      <c r="AV89" s="1">
        <v>2</v>
      </c>
      <c r="AX89" s="1">
        <v>2</v>
      </c>
      <c r="BA89" s="1">
        <v>2</v>
      </c>
      <c r="BB89" s="1">
        <v>2</v>
      </c>
      <c r="BF89" s="1">
        <v>2</v>
      </c>
      <c r="BI89" s="1">
        <v>2</v>
      </c>
      <c r="BJ89" s="1">
        <v>1</v>
      </c>
      <c r="BK89" s="1">
        <v>2</v>
      </c>
      <c r="BL89" s="1">
        <v>1</v>
      </c>
      <c r="BM89" s="1">
        <v>4</v>
      </c>
      <c r="BN89" s="1">
        <v>1</v>
      </c>
    </row>
    <row r="90" spans="1:66" ht="15" customHeight="1">
      <c r="A90" s="6">
        <v>39702</v>
      </c>
      <c r="B90" s="1">
        <v>1</v>
      </c>
      <c r="C90" s="1">
        <v>1</v>
      </c>
      <c r="D90" s="1">
        <v>1</v>
      </c>
      <c r="E90" s="1">
        <v>1</v>
      </c>
      <c r="F90" s="4"/>
      <c r="G90" s="1">
        <v>2</v>
      </c>
      <c r="H90" s="1">
        <v>20</v>
      </c>
      <c r="I90" s="1">
        <v>150</v>
      </c>
      <c r="V90" s="1">
        <v>1</v>
      </c>
      <c r="W90" s="1">
        <v>39000</v>
      </c>
      <c r="AJ90" s="1">
        <v>3</v>
      </c>
      <c r="AK90" s="1">
        <v>2</v>
      </c>
      <c r="AL90" s="1">
        <v>2</v>
      </c>
      <c r="AM90" s="1">
        <v>2</v>
      </c>
      <c r="AN90" s="1">
        <v>2</v>
      </c>
      <c r="AO90" s="1">
        <v>2</v>
      </c>
      <c r="AP90" s="1">
        <v>2</v>
      </c>
      <c r="AQ90" s="1">
        <v>1</v>
      </c>
      <c r="AR90" s="1">
        <v>2</v>
      </c>
      <c r="AV90" s="1">
        <v>2</v>
      </c>
      <c r="AX90" s="1">
        <v>2</v>
      </c>
      <c r="BA90" s="1">
        <v>2</v>
      </c>
      <c r="BB90" s="1">
        <v>2</v>
      </c>
      <c r="BF90" s="1">
        <v>2</v>
      </c>
      <c r="BI90" s="1">
        <v>2</v>
      </c>
      <c r="BJ90" s="1">
        <v>1</v>
      </c>
      <c r="BK90" s="1">
        <v>1</v>
      </c>
      <c r="BL90" s="1">
        <v>1</v>
      </c>
      <c r="BM90" s="1">
        <v>4</v>
      </c>
      <c r="BN90" s="1">
        <v>1</v>
      </c>
    </row>
    <row r="91" spans="1:66" ht="15" customHeight="1">
      <c r="A91" s="6">
        <v>39696</v>
      </c>
      <c r="B91" s="1">
        <v>1</v>
      </c>
      <c r="C91" s="1">
        <v>1</v>
      </c>
      <c r="D91" s="1">
        <v>1</v>
      </c>
      <c r="E91" s="1">
        <v>1</v>
      </c>
      <c r="F91" s="4"/>
      <c r="G91" s="1">
        <v>2</v>
      </c>
      <c r="H91" s="1">
        <v>120</v>
      </c>
      <c r="I91" s="1">
        <v>0</v>
      </c>
      <c r="V91" s="1">
        <v>1</v>
      </c>
      <c r="W91" s="1">
        <v>38000</v>
      </c>
      <c r="AJ91" s="1">
        <v>3</v>
      </c>
      <c r="AK91" s="1">
        <v>2</v>
      </c>
      <c r="AL91" s="1">
        <v>2</v>
      </c>
      <c r="AN91" s="1">
        <v>2</v>
      </c>
      <c r="AO91" s="1">
        <v>2</v>
      </c>
      <c r="AP91" s="1">
        <v>2</v>
      </c>
      <c r="AQ91" s="1">
        <v>1</v>
      </c>
      <c r="AR91" s="1">
        <v>2</v>
      </c>
      <c r="AV91" s="1">
        <v>2</v>
      </c>
      <c r="AX91" s="1">
        <v>2</v>
      </c>
      <c r="BA91" s="1">
        <v>2</v>
      </c>
      <c r="BB91" s="1">
        <v>2</v>
      </c>
      <c r="BF91" s="1">
        <v>2</v>
      </c>
      <c r="BI91" s="1">
        <v>2</v>
      </c>
      <c r="BJ91" s="1">
        <v>1</v>
      </c>
      <c r="BK91" s="1">
        <v>1</v>
      </c>
      <c r="BL91" s="1">
        <v>1</v>
      </c>
      <c r="BM91" s="1">
        <v>4</v>
      </c>
      <c r="BN91" s="1">
        <v>1</v>
      </c>
    </row>
    <row r="92" spans="1:66" ht="15" customHeight="1">
      <c r="A92" s="6">
        <v>39697</v>
      </c>
      <c r="B92" s="1">
        <v>1</v>
      </c>
      <c r="C92" s="1">
        <v>1</v>
      </c>
      <c r="D92" s="1">
        <v>1</v>
      </c>
      <c r="E92" s="1">
        <v>1</v>
      </c>
      <c r="F92" s="4"/>
      <c r="G92" s="1">
        <v>2</v>
      </c>
      <c r="H92" s="1">
        <v>30</v>
      </c>
      <c r="I92" s="1">
        <v>200</v>
      </c>
      <c r="N92" s="1">
        <v>1</v>
      </c>
      <c r="O92" s="1">
        <v>2000</v>
      </c>
      <c r="R92" s="1">
        <v>1</v>
      </c>
      <c r="S92" s="1">
        <v>6000</v>
      </c>
      <c r="V92" s="1">
        <v>1</v>
      </c>
      <c r="W92" s="1">
        <v>31000</v>
      </c>
      <c r="AJ92" s="1">
        <v>1</v>
      </c>
      <c r="AK92" s="1">
        <v>2</v>
      </c>
      <c r="AL92" s="1">
        <v>2</v>
      </c>
      <c r="AM92" s="1" t="s">
        <v>2</v>
      </c>
      <c r="AN92" s="1">
        <v>2</v>
      </c>
      <c r="AO92" s="1">
        <v>2</v>
      </c>
      <c r="AP92" s="1">
        <v>2</v>
      </c>
      <c r="AQ92" s="1">
        <v>1</v>
      </c>
      <c r="AR92" s="1">
        <v>2</v>
      </c>
      <c r="AV92" s="1">
        <v>2</v>
      </c>
      <c r="AX92" s="1">
        <v>2</v>
      </c>
      <c r="BA92" s="1">
        <v>2</v>
      </c>
      <c r="BB92" s="1">
        <v>2</v>
      </c>
      <c r="BF92" s="1">
        <v>2</v>
      </c>
      <c r="BI92" s="1">
        <v>1</v>
      </c>
      <c r="BJ92" s="1">
        <v>1</v>
      </c>
      <c r="BK92" s="1">
        <v>2</v>
      </c>
      <c r="BL92" s="1">
        <v>1</v>
      </c>
      <c r="BM92" s="1">
        <v>4</v>
      </c>
      <c r="BN92" s="1">
        <v>1</v>
      </c>
    </row>
    <row r="93" spans="1:66" ht="15" customHeight="1">
      <c r="A93" s="6">
        <v>39722</v>
      </c>
      <c r="B93" s="1">
        <v>1</v>
      </c>
      <c r="C93" s="1">
        <v>2</v>
      </c>
      <c r="D93" s="1">
        <v>1</v>
      </c>
      <c r="E93" s="1">
        <v>1</v>
      </c>
      <c r="F93" s="4"/>
      <c r="G93" s="1">
        <v>2</v>
      </c>
      <c r="H93" s="1">
        <v>60</v>
      </c>
      <c r="I93" s="1">
        <v>200</v>
      </c>
      <c r="J93" s="1">
        <v>1</v>
      </c>
      <c r="K93" s="1">
        <v>2000</v>
      </c>
      <c r="R93" s="1">
        <v>1</v>
      </c>
      <c r="S93" s="1">
        <v>2000</v>
      </c>
      <c r="V93" s="1">
        <v>1</v>
      </c>
      <c r="W93" s="1">
        <v>30000</v>
      </c>
      <c r="AD93" s="1" t="s">
        <v>113</v>
      </c>
      <c r="AE93" s="1">
        <v>1740</v>
      </c>
      <c r="AF93" s="1" t="s">
        <v>76</v>
      </c>
      <c r="AG93" s="1">
        <v>1000</v>
      </c>
      <c r="AJ93" s="1">
        <v>3</v>
      </c>
      <c r="AK93" s="1">
        <v>2</v>
      </c>
      <c r="AL93" s="1">
        <v>2</v>
      </c>
      <c r="AM93" s="1">
        <v>2</v>
      </c>
      <c r="AN93" s="1">
        <v>2</v>
      </c>
      <c r="AO93" s="1">
        <v>2</v>
      </c>
      <c r="AP93" s="1">
        <v>2</v>
      </c>
      <c r="AQ93" s="1">
        <v>1</v>
      </c>
      <c r="AR93" s="1">
        <v>2</v>
      </c>
      <c r="AV93" s="1">
        <v>2</v>
      </c>
      <c r="AX93" s="1">
        <v>2</v>
      </c>
      <c r="BA93" s="1">
        <v>2</v>
      </c>
      <c r="BB93" s="1">
        <v>2</v>
      </c>
      <c r="BF93" s="1">
        <v>2</v>
      </c>
      <c r="BI93" s="1">
        <v>1</v>
      </c>
      <c r="BJ93" s="1">
        <v>2</v>
      </c>
      <c r="BK93" s="1">
        <v>2</v>
      </c>
      <c r="BL93" s="1">
        <v>1</v>
      </c>
      <c r="BM93" s="1">
        <v>2</v>
      </c>
      <c r="BN93" s="1">
        <v>1</v>
      </c>
    </row>
    <row r="94" spans="1:66" s="12" customFormat="1" ht="15" customHeight="1">
      <c r="A94" s="6">
        <v>41251</v>
      </c>
      <c r="B94" s="1">
        <v>1</v>
      </c>
      <c r="C94" s="1">
        <v>1</v>
      </c>
      <c r="D94" s="1">
        <v>1</v>
      </c>
      <c r="E94" s="1">
        <v>1</v>
      </c>
      <c r="F94" s="4"/>
      <c r="G94" s="1">
        <v>2</v>
      </c>
      <c r="H94" s="1">
        <v>30</v>
      </c>
      <c r="I94" s="1">
        <v>100</v>
      </c>
      <c r="J94" s="1"/>
      <c r="K94" s="1"/>
      <c r="L94" s="1"/>
      <c r="M94" s="1"/>
      <c r="N94" s="1">
        <v>1</v>
      </c>
      <c r="O94" s="1">
        <v>20000</v>
      </c>
      <c r="P94" s="1"/>
      <c r="Q94" s="1"/>
      <c r="R94" s="1"/>
      <c r="S94" s="1"/>
      <c r="T94" s="1"/>
      <c r="U94" s="1"/>
      <c r="V94" s="1">
        <v>1</v>
      </c>
      <c r="W94" s="1">
        <v>17700</v>
      </c>
      <c r="X94" s="1"/>
      <c r="Y94" s="1"/>
      <c r="Z94" s="1"/>
      <c r="AA94" s="1"/>
      <c r="AB94" s="1"/>
      <c r="AC94" s="1"/>
      <c r="AD94" s="1" t="s">
        <v>121</v>
      </c>
      <c r="AE94" s="1">
        <v>1000</v>
      </c>
      <c r="AF94" s="1" t="s">
        <v>122</v>
      </c>
      <c r="AG94" s="1">
        <v>150</v>
      </c>
      <c r="AH94" s="1" t="s">
        <v>123</v>
      </c>
      <c r="AI94" s="1">
        <v>1150</v>
      </c>
      <c r="AJ94" s="1">
        <v>3</v>
      </c>
      <c r="AK94" s="1">
        <v>2</v>
      </c>
      <c r="AL94" s="1">
        <v>2</v>
      </c>
      <c r="AM94" s="1"/>
      <c r="AN94" s="1">
        <v>2</v>
      </c>
      <c r="AO94" s="1">
        <v>2</v>
      </c>
      <c r="AP94" s="1">
        <v>2</v>
      </c>
      <c r="AQ94" s="1">
        <v>1</v>
      </c>
      <c r="AR94" s="1">
        <v>2</v>
      </c>
      <c r="AS94" s="1"/>
      <c r="AT94" s="1"/>
      <c r="AU94" s="1"/>
      <c r="AV94" s="1">
        <v>1</v>
      </c>
      <c r="AW94" s="1" t="s">
        <v>124</v>
      </c>
      <c r="AX94" s="1">
        <v>2</v>
      </c>
      <c r="AY94" s="1"/>
      <c r="AZ94" s="1"/>
      <c r="BA94" s="1">
        <v>2</v>
      </c>
      <c r="BB94" s="1">
        <v>2</v>
      </c>
      <c r="BC94" s="1"/>
      <c r="BD94" s="1"/>
      <c r="BE94" s="1"/>
      <c r="BF94" s="1">
        <v>2</v>
      </c>
      <c r="BG94" s="1"/>
      <c r="BH94" s="1"/>
      <c r="BI94" s="1">
        <v>2</v>
      </c>
      <c r="BJ94" s="1">
        <v>2</v>
      </c>
      <c r="BK94" s="1">
        <v>2</v>
      </c>
      <c r="BL94" s="1">
        <v>2</v>
      </c>
      <c r="BM94" s="1">
        <v>4</v>
      </c>
      <c r="BN94" s="1">
        <v>1</v>
      </c>
    </row>
    <row r="95" spans="1:66" ht="15" customHeight="1">
      <c r="A95" s="6">
        <v>39697</v>
      </c>
      <c r="B95" s="1">
        <v>1</v>
      </c>
      <c r="C95" s="1">
        <v>2</v>
      </c>
      <c r="D95" s="1">
        <v>1</v>
      </c>
      <c r="E95" s="1">
        <v>1</v>
      </c>
      <c r="F95" s="4"/>
      <c r="G95" s="1">
        <v>2</v>
      </c>
      <c r="H95" s="1">
        <v>20</v>
      </c>
      <c r="I95" s="1">
        <v>100</v>
      </c>
      <c r="V95" s="1">
        <v>1</v>
      </c>
      <c r="W95" s="1">
        <v>41800</v>
      </c>
      <c r="AJ95" s="1">
        <v>3</v>
      </c>
      <c r="AK95" s="1">
        <v>2</v>
      </c>
      <c r="AL95" s="1">
        <v>2</v>
      </c>
      <c r="AM95" s="1">
        <v>3</v>
      </c>
      <c r="AN95" s="1">
        <v>2</v>
      </c>
      <c r="AO95" s="1">
        <v>2</v>
      </c>
      <c r="AP95" s="1">
        <v>2</v>
      </c>
      <c r="AQ95" s="1">
        <v>1</v>
      </c>
      <c r="AR95" s="1">
        <v>2</v>
      </c>
      <c r="AV95" s="1">
        <v>2</v>
      </c>
      <c r="AX95" s="1">
        <v>2</v>
      </c>
      <c r="BA95" s="1">
        <v>2</v>
      </c>
      <c r="BB95" s="1">
        <v>2</v>
      </c>
      <c r="BF95" s="1">
        <v>2</v>
      </c>
      <c r="BI95" s="1">
        <v>1</v>
      </c>
      <c r="BJ95" s="1">
        <v>1</v>
      </c>
      <c r="BK95" s="1">
        <v>1</v>
      </c>
      <c r="BL95" s="1">
        <v>1</v>
      </c>
      <c r="BM95" s="1">
        <v>4</v>
      </c>
      <c r="BN95" s="1">
        <v>1</v>
      </c>
    </row>
    <row r="96" spans="1:66" ht="15" customHeight="1">
      <c r="A96" s="6">
        <v>39722</v>
      </c>
      <c r="B96" s="1">
        <v>1</v>
      </c>
      <c r="C96" s="1">
        <v>1</v>
      </c>
      <c r="D96" s="1">
        <v>1</v>
      </c>
      <c r="E96" s="1">
        <v>1</v>
      </c>
      <c r="F96" s="4"/>
      <c r="G96" s="1">
        <v>2</v>
      </c>
      <c r="H96" s="1">
        <v>90</v>
      </c>
      <c r="I96" s="1">
        <v>200</v>
      </c>
      <c r="J96" s="1">
        <v>1</v>
      </c>
      <c r="K96" s="1">
        <v>10000</v>
      </c>
      <c r="V96" s="1">
        <v>1</v>
      </c>
      <c r="W96" s="1">
        <v>30000</v>
      </c>
      <c r="AJ96" s="1">
        <v>4</v>
      </c>
      <c r="AK96" s="1">
        <v>2</v>
      </c>
      <c r="AL96" s="1">
        <v>2</v>
      </c>
      <c r="AM96" s="1" t="s">
        <v>2</v>
      </c>
      <c r="AN96" s="1">
        <v>2</v>
      </c>
      <c r="AO96" s="1">
        <v>2</v>
      </c>
      <c r="AP96" s="1">
        <v>2</v>
      </c>
      <c r="AQ96" s="1">
        <v>1</v>
      </c>
      <c r="AR96" s="1">
        <v>2</v>
      </c>
      <c r="AV96" s="1">
        <v>2</v>
      </c>
      <c r="AX96" s="1">
        <v>2</v>
      </c>
      <c r="BA96" s="1">
        <v>2</v>
      </c>
      <c r="BB96" s="1">
        <v>2</v>
      </c>
      <c r="BI96" s="1">
        <v>1</v>
      </c>
      <c r="BJ96" s="1">
        <v>2</v>
      </c>
      <c r="BK96" s="1">
        <v>2</v>
      </c>
      <c r="BL96" s="1">
        <v>1</v>
      </c>
      <c r="BM96" s="1">
        <v>4</v>
      </c>
      <c r="BN96" s="1">
        <v>1</v>
      </c>
    </row>
    <row r="97" spans="1:66" ht="15" customHeight="1">
      <c r="A97" s="6">
        <v>39696</v>
      </c>
      <c r="B97" s="1">
        <v>1</v>
      </c>
      <c r="C97" s="1">
        <v>1</v>
      </c>
      <c r="D97" s="1">
        <v>1</v>
      </c>
      <c r="E97" s="1">
        <v>1</v>
      </c>
      <c r="F97" s="4"/>
      <c r="G97" s="1">
        <v>2</v>
      </c>
      <c r="H97" s="1" t="s">
        <v>190</v>
      </c>
      <c r="I97" s="1">
        <v>150</v>
      </c>
      <c r="V97" s="1">
        <v>1</v>
      </c>
      <c r="W97" s="1">
        <v>40150</v>
      </c>
      <c r="AJ97" s="1">
        <v>3</v>
      </c>
      <c r="AK97" s="1">
        <v>2</v>
      </c>
      <c r="AL97" s="1">
        <v>2</v>
      </c>
      <c r="AN97" s="1">
        <v>2</v>
      </c>
      <c r="AO97" s="1">
        <v>2</v>
      </c>
      <c r="AP97" s="1">
        <v>2</v>
      </c>
      <c r="AQ97" s="1">
        <v>1</v>
      </c>
      <c r="AR97" s="1">
        <v>2</v>
      </c>
      <c r="AV97" s="1">
        <v>2</v>
      </c>
      <c r="AX97" s="1">
        <v>2</v>
      </c>
      <c r="BA97" s="1">
        <v>2</v>
      </c>
      <c r="BB97" s="1">
        <v>2</v>
      </c>
      <c r="BF97" s="1">
        <v>2</v>
      </c>
      <c r="BI97" s="1">
        <v>2</v>
      </c>
      <c r="BJ97" s="1">
        <v>2</v>
      </c>
      <c r="BK97" s="1">
        <v>2</v>
      </c>
      <c r="BL97" s="1">
        <v>1</v>
      </c>
      <c r="BM97" s="1">
        <v>4</v>
      </c>
      <c r="BN97" s="1">
        <v>1</v>
      </c>
    </row>
    <row r="98" spans="1:66" ht="15" customHeight="1">
      <c r="A98" s="6">
        <v>39704</v>
      </c>
      <c r="B98" s="1">
        <v>1</v>
      </c>
      <c r="C98" s="1">
        <v>1</v>
      </c>
      <c r="D98" s="1">
        <v>1</v>
      </c>
      <c r="E98" s="1">
        <v>1</v>
      </c>
      <c r="F98" s="4"/>
      <c r="G98" s="1">
        <v>2</v>
      </c>
      <c r="H98" s="1">
        <v>60</v>
      </c>
      <c r="I98" s="1">
        <v>0</v>
      </c>
      <c r="V98" s="1">
        <v>1</v>
      </c>
      <c r="W98" s="1">
        <v>39500</v>
      </c>
      <c r="AJ98" s="1">
        <v>3</v>
      </c>
      <c r="AK98" s="1">
        <v>2</v>
      </c>
      <c r="AL98" s="1">
        <v>2</v>
      </c>
      <c r="AN98" s="1">
        <v>2</v>
      </c>
      <c r="AO98" s="1">
        <v>2</v>
      </c>
      <c r="AP98" s="1">
        <v>2</v>
      </c>
      <c r="AQ98" s="1">
        <v>1</v>
      </c>
      <c r="AR98" s="1">
        <v>2</v>
      </c>
      <c r="AV98" s="1">
        <v>2</v>
      </c>
      <c r="AX98" s="1">
        <v>2</v>
      </c>
      <c r="BA98" s="1">
        <v>2</v>
      </c>
      <c r="BB98" s="1">
        <v>2</v>
      </c>
      <c r="BF98" s="1">
        <v>2</v>
      </c>
      <c r="BI98" s="1">
        <v>2</v>
      </c>
      <c r="BJ98" s="1">
        <v>1</v>
      </c>
      <c r="BK98" s="1">
        <v>2</v>
      </c>
      <c r="BL98" s="1">
        <v>1</v>
      </c>
      <c r="BM98" s="1">
        <v>4</v>
      </c>
      <c r="BN98" s="1">
        <v>1</v>
      </c>
    </row>
    <row r="99" spans="1:66" ht="15" customHeight="1">
      <c r="A99" s="6">
        <v>39697</v>
      </c>
      <c r="B99" s="1">
        <v>1</v>
      </c>
      <c r="C99" s="1">
        <v>1</v>
      </c>
      <c r="D99" s="1">
        <v>1</v>
      </c>
      <c r="E99" s="1">
        <v>1</v>
      </c>
      <c r="F99" s="4"/>
      <c r="G99" s="1">
        <v>2</v>
      </c>
      <c r="H99" s="1">
        <v>120</v>
      </c>
      <c r="I99" s="1">
        <v>0</v>
      </c>
      <c r="V99" s="1">
        <v>1</v>
      </c>
      <c r="W99" s="1">
        <v>39900</v>
      </c>
      <c r="AJ99" s="1">
        <v>1</v>
      </c>
      <c r="AK99" s="1">
        <v>2</v>
      </c>
      <c r="AL99" s="1">
        <v>2</v>
      </c>
      <c r="AM99" s="1">
        <v>2</v>
      </c>
      <c r="AN99" s="1">
        <v>2</v>
      </c>
      <c r="AO99" s="1">
        <v>2</v>
      </c>
      <c r="AP99" s="1">
        <v>2</v>
      </c>
      <c r="AQ99" s="1">
        <v>1</v>
      </c>
      <c r="AR99" s="1">
        <v>2</v>
      </c>
      <c r="AV99" s="1">
        <v>2</v>
      </c>
      <c r="AX99" s="1">
        <v>2</v>
      </c>
      <c r="BA99" s="1">
        <v>2</v>
      </c>
      <c r="BB99" s="1">
        <v>2</v>
      </c>
      <c r="BF99" s="1">
        <v>2</v>
      </c>
      <c r="BI99" s="1">
        <v>1</v>
      </c>
      <c r="BJ99" s="1">
        <v>2</v>
      </c>
      <c r="BK99" s="1">
        <v>2</v>
      </c>
      <c r="BL99" s="1">
        <v>1</v>
      </c>
      <c r="BM99" s="1">
        <v>4</v>
      </c>
      <c r="BN99" s="1">
        <v>2</v>
      </c>
    </row>
    <row r="100" spans="1:9" ht="15" customHeight="1">
      <c r="A100" s="6">
        <v>39697</v>
      </c>
      <c r="B100" s="1">
        <v>1</v>
      </c>
      <c r="C100" s="1">
        <v>1</v>
      </c>
      <c r="D100" s="1">
        <v>1</v>
      </c>
      <c r="E100" s="1">
        <v>1</v>
      </c>
      <c r="F100" s="4"/>
      <c r="G100" s="1">
        <v>2</v>
      </c>
      <c r="H100" s="1">
        <v>30</v>
      </c>
      <c r="I100" s="1">
        <v>150</v>
      </c>
    </row>
    <row r="101" spans="1:66" ht="15" customHeight="1">
      <c r="A101" s="6">
        <v>39702</v>
      </c>
      <c r="B101" s="1">
        <v>1</v>
      </c>
      <c r="C101" s="1">
        <v>1</v>
      </c>
      <c r="D101" s="1">
        <v>1</v>
      </c>
      <c r="E101" s="1">
        <v>1</v>
      </c>
      <c r="F101" s="4"/>
      <c r="G101" s="1">
        <v>2</v>
      </c>
      <c r="H101" s="1">
        <v>20</v>
      </c>
      <c r="I101" s="1">
        <v>100</v>
      </c>
      <c r="J101" s="1">
        <v>1</v>
      </c>
      <c r="K101" s="1">
        <v>11000</v>
      </c>
      <c r="L101" s="1">
        <v>1</v>
      </c>
      <c r="M101" s="1">
        <v>850</v>
      </c>
      <c r="V101" s="1">
        <v>1</v>
      </c>
      <c r="W101" s="1">
        <v>25000</v>
      </c>
      <c r="AD101" s="1" t="s">
        <v>80</v>
      </c>
      <c r="AE101" s="1">
        <v>2500</v>
      </c>
      <c r="AJ101" s="1">
        <v>3</v>
      </c>
      <c r="AK101" s="1">
        <v>2</v>
      </c>
      <c r="AL101" s="1">
        <v>2</v>
      </c>
      <c r="AN101" s="1">
        <v>2</v>
      </c>
      <c r="AO101" s="1">
        <v>2</v>
      </c>
      <c r="AP101" s="1">
        <v>2</v>
      </c>
      <c r="AQ101" s="1">
        <v>1</v>
      </c>
      <c r="AR101" s="1">
        <v>2</v>
      </c>
      <c r="AV101" s="1">
        <v>2</v>
      </c>
      <c r="AX101" s="1">
        <v>2</v>
      </c>
      <c r="BA101" s="1">
        <v>2</v>
      </c>
      <c r="BB101" s="1">
        <v>2</v>
      </c>
      <c r="BF101" s="1">
        <v>2</v>
      </c>
      <c r="BI101" s="1">
        <v>2</v>
      </c>
      <c r="BJ101" s="1">
        <v>2</v>
      </c>
      <c r="BK101" s="1">
        <v>1</v>
      </c>
      <c r="BL101" s="1">
        <v>1</v>
      </c>
      <c r="BM101" s="1">
        <v>4</v>
      </c>
      <c r="BN101" s="1">
        <v>1</v>
      </c>
    </row>
    <row r="102" spans="1:66" ht="15" customHeight="1">
      <c r="A102" s="6">
        <v>39723</v>
      </c>
      <c r="B102" s="1">
        <v>1</v>
      </c>
      <c r="C102" s="1">
        <v>1</v>
      </c>
      <c r="D102" s="1">
        <v>1</v>
      </c>
      <c r="E102" s="1">
        <v>1</v>
      </c>
      <c r="F102" s="4"/>
      <c r="G102" s="1">
        <v>2</v>
      </c>
      <c r="H102" s="1" t="s">
        <v>190</v>
      </c>
      <c r="I102" s="1" t="s">
        <v>190</v>
      </c>
      <c r="V102" s="1">
        <v>1</v>
      </c>
      <c r="W102" s="1" t="s">
        <v>246</v>
      </c>
      <c r="AJ102" s="1">
        <v>3</v>
      </c>
      <c r="AK102" s="1">
        <v>2</v>
      </c>
      <c r="AL102" s="1">
        <v>2</v>
      </c>
      <c r="AN102" s="1">
        <v>2</v>
      </c>
      <c r="AO102" s="1">
        <v>2</v>
      </c>
      <c r="AP102" s="1">
        <v>2</v>
      </c>
      <c r="AQ102" s="1">
        <v>1</v>
      </c>
      <c r="AR102" s="1">
        <v>2</v>
      </c>
      <c r="AV102" s="1">
        <v>2</v>
      </c>
      <c r="AX102" s="1">
        <v>2</v>
      </c>
      <c r="BA102" s="1">
        <v>2</v>
      </c>
      <c r="BB102" s="1">
        <v>2</v>
      </c>
      <c r="BF102" s="1">
        <v>2</v>
      </c>
      <c r="BI102" s="1">
        <v>2</v>
      </c>
      <c r="BJ102" s="1">
        <v>1</v>
      </c>
      <c r="BK102" s="1">
        <v>2</v>
      </c>
      <c r="BL102" s="1">
        <v>1</v>
      </c>
      <c r="BM102" s="1">
        <v>4</v>
      </c>
      <c r="BN102" s="1">
        <v>2</v>
      </c>
    </row>
    <row r="103" spans="1:66" s="12" customFormat="1" ht="15" customHeight="1">
      <c r="A103" s="6">
        <v>41246</v>
      </c>
      <c r="B103" s="1">
        <v>1</v>
      </c>
      <c r="C103" s="1">
        <v>2</v>
      </c>
      <c r="D103" s="1">
        <v>1</v>
      </c>
      <c r="E103" s="1">
        <v>1</v>
      </c>
      <c r="F103" s="4"/>
      <c r="G103" s="1">
        <v>2</v>
      </c>
      <c r="H103" s="1">
        <v>10</v>
      </c>
      <c r="I103" s="1">
        <v>100</v>
      </c>
      <c r="J103" s="1"/>
      <c r="K103" s="1"/>
      <c r="L103" s="1"/>
      <c r="M103" s="1"/>
      <c r="N103" s="1"/>
      <c r="O103" s="1"/>
      <c r="P103" s="1"/>
      <c r="Q103" s="1"/>
      <c r="R103" s="1">
        <v>1</v>
      </c>
      <c r="S103" s="1">
        <v>1400</v>
      </c>
      <c r="T103" s="1"/>
      <c r="U103" s="1"/>
      <c r="V103" s="1">
        <v>1</v>
      </c>
      <c r="W103" s="1">
        <v>33100</v>
      </c>
      <c r="X103" s="1"/>
      <c r="Y103" s="1"/>
      <c r="Z103" s="1"/>
      <c r="AA103" s="1"/>
      <c r="AB103" s="1"/>
      <c r="AC103" s="1"/>
      <c r="AD103" s="1" t="s">
        <v>80</v>
      </c>
      <c r="AE103" s="1">
        <v>3500</v>
      </c>
      <c r="AF103" s="1"/>
      <c r="AG103" s="1"/>
      <c r="AH103" s="1"/>
      <c r="AI103" s="1"/>
      <c r="AJ103" s="1">
        <v>2</v>
      </c>
      <c r="AK103" s="1"/>
      <c r="AL103" s="1">
        <v>2</v>
      </c>
      <c r="AM103" s="1"/>
      <c r="AN103" s="1">
        <v>1</v>
      </c>
      <c r="AO103" s="1">
        <v>2</v>
      </c>
      <c r="AP103" s="1">
        <v>2</v>
      </c>
      <c r="AQ103" s="1">
        <v>1</v>
      </c>
      <c r="AR103" s="1">
        <v>2</v>
      </c>
      <c r="AS103" s="1"/>
      <c r="AT103" s="1"/>
      <c r="AU103" s="1"/>
      <c r="AV103" s="1">
        <v>2</v>
      </c>
      <c r="AW103" s="1"/>
      <c r="AX103" s="1">
        <v>2</v>
      </c>
      <c r="AY103" s="1"/>
      <c r="AZ103" s="1"/>
      <c r="BA103" s="1">
        <v>2</v>
      </c>
      <c r="BB103" s="1">
        <v>2</v>
      </c>
      <c r="BC103" s="1"/>
      <c r="BD103" s="1"/>
      <c r="BE103" s="1"/>
      <c r="BF103" s="1">
        <v>2</v>
      </c>
      <c r="BG103" s="1"/>
      <c r="BH103" s="1"/>
      <c r="BI103" s="1">
        <v>2</v>
      </c>
      <c r="BJ103" s="1">
        <v>2</v>
      </c>
      <c r="BK103" s="1">
        <v>2</v>
      </c>
      <c r="BL103" s="1">
        <v>2</v>
      </c>
      <c r="BM103" s="1">
        <v>4</v>
      </c>
      <c r="BN103" s="1">
        <v>1</v>
      </c>
    </row>
    <row r="104" spans="1:66" s="12" customFormat="1" ht="15" customHeight="1">
      <c r="A104" s="6">
        <v>39696</v>
      </c>
      <c r="B104" s="1"/>
      <c r="C104" s="1"/>
      <c r="D104" s="1"/>
      <c r="E104" s="1"/>
      <c r="F104" s="4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5" customHeight="1">
      <c r="A105" s="6">
        <v>39697</v>
      </c>
      <c r="B105" s="1">
        <v>1</v>
      </c>
      <c r="C105" s="1">
        <v>1</v>
      </c>
      <c r="D105" s="1">
        <v>1</v>
      </c>
      <c r="E105" s="1">
        <v>1</v>
      </c>
      <c r="F105" s="4"/>
      <c r="G105" s="1">
        <v>2</v>
      </c>
      <c r="H105" s="1">
        <v>30</v>
      </c>
      <c r="I105" s="1">
        <v>150</v>
      </c>
      <c r="V105" s="1">
        <v>1</v>
      </c>
      <c r="W105" s="1">
        <v>38600</v>
      </c>
      <c r="AJ105" s="1">
        <v>1</v>
      </c>
      <c r="AK105" s="1">
        <v>2</v>
      </c>
      <c r="AL105" s="1">
        <v>2</v>
      </c>
      <c r="AN105" s="1">
        <v>2</v>
      </c>
      <c r="AO105" s="1">
        <v>2</v>
      </c>
      <c r="AP105" s="1">
        <v>2</v>
      </c>
      <c r="AQ105" s="1">
        <v>1</v>
      </c>
      <c r="AR105" s="1">
        <v>2</v>
      </c>
      <c r="AV105" s="1">
        <v>2</v>
      </c>
      <c r="AX105" s="1">
        <v>2</v>
      </c>
      <c r="BA105" s="1">
        <v>2</v>
      </c>
      <c r="BB105" s="1">
        <v>2</v>
      </c>
      <c r="BF105" s="1">
        <v>2</v>
      </c>
      <c r="BI105" s="1">
        <v>1</v>
      </c>
      <c r="BJ105" s="1">
        <v>2</v>
      </c>
      <c r="BK105" s="1">
        <v>2</v>
      </c>
      <c r="BL105" s="1">
        <v>1</v>
      </c>
      <c r="BM105" s="1">
        <v>4</v>
      </c>
      <c r="BN105" s="1">
        <v>1</v>
      </c>
    </row>
    <row r="106" spans="1:66" s="12" customFormat="1" ht="15" customHeight="1">
      <c r="A106" s="6">
        <v>41250</v>
      </c>
      <c r="B106" s="1">
        <v>1</v>
      </c>
      <c r="C106" s="1">
        <v>1</v>
      </c>
      <c r="D106" s="1">
        <v>1</v>
      </c>
      <c r="E106" s="1">
        <v>1</v>
      </c>
      <c r="F106" s="4"/>
      <c r="G106" s="1">
        <v>2</v>
      </c>
      <c r="H106" s="1">
        <v>5</v>
      </c>
      <c r="I106" s="1"/>
      <c r="J106" s="1">
        <v>1</v>
      </c>
      <c r="K106" s="1">
        <v>4150</v>
      </c>
      <c r="L106" s="1"/>
      <c r="M106" s="1"/>
      <c r="N106" s="1">
        <v>1</v>
      </c>
      <c r="O106" s="1">
        <v>500</v>
      </c>
      <c r="P106" s="1"/>
      <c r="Q106" s="1"/>
      <c r="R106" s="1"/>
      <c r="S106" s="1"/>
      <c r="T106" s="1"/>
      <c r="U106" s="1"/>
      <c r="V106" s="1">
        <v>1</v>
      </c>
      <c r="W106" s="1">
        <v>24850</v>
      </c>
      <c r="X106" s="1"/>
      <c r="Y106" s="1"/>
      <c r="Z106" s="1"/>
      <c r="AA106" s="1"/>
      <c r="AB106" s="1"/>
      <c r="AC106" s="1"/>
      <c r="AD106" s="1" t="s">
        <v>96</v>
      </c>
      <c r="AE106" s="1">
        <v>4000</v>
      </c>
      <c r="AF106" s="1" t="s">
        <v>125</v>
      </c>
      <c r="AG106" s="1">
        <v>2500</v>
      </c>
      <c r="AH106" s="1" t="s">
        <v>120</v>
      </c>
      <c r="AI106" s="1">
        <v>4000</v>
      </c>
      <c r="AJ106" s="1">
        <v>3</v>
      </c>
      <c r="AK106" s="1">
        <v>2</v>
      </c>
      <c r="AL106" s="1">
        <v>2</v>
      </c>
      <c r="AM106" s="1">
        <v>3</v>
      </c>
      <c r="AN106" s="1">
        <v>2</v>
      </c>
      <c r="AO106" s="1">
        <v>2</v>
      </c>
      <c r="AP106" s="1">
        <v>2</v>
      </c>
      <c r="AQ106" s="1">
        <v>1</v>
      </c>
      <c r="AR106" s="1">
        <v>2</v>
      </c>
      <c r="AS106" s="1"/>
      <c r="AT106" s="1"/>
      <c r="AU106" s="1"/>
      <c r="AV106" s="1">
        <v>2</v>
      </c>
      <c r="AW106" s="1"/>
      <c r="AX106" s="1">
        <v>2</v>
      </c>
      <c r="AY106" s="1"/>
      <c r="AZ106" s="1"/>
      <c r="BA106" s="1">
        <v>2</v>
      </c>
      <c r="BB106" s="1">
        <v>2</v>
      </c>
      <c r="BC106" s="1"/>
      <c r="BD106" s="1"/>
      <c r="BE106" s="1"/>
      <c r="BF106" s="1">
        <v>2</v>
      </c>
      <c r="BG106" s="1"/>
      <c r="BH106" s="1"/>
      <c r="BI106" s="1">
        <v>2</v>
      </c>
      <c r="BJ106" s="1">
        <v>1</v>
      </c>
      <c r="BK106" s="1">
        <v>2</v>
      </c>
      <c r="BL106" s="1">
        <v>2</v>
      </c>
      <c r="BM106" s="1">
        <v>4</v>
      </c>
      <c r="BN106" s="1">
        <v>1</v>
      </c>
    </row>
    <row r="107" spans="1:66" ht="15" customHeight="1">
      <c r="A107" s="6">
        <v>39707</v>
      </c>
      <c r="B107" s="1">
        <v>1</v>
      </c>
      <c r="C107" s="1">
        <v>2</v>
      </c>
      <c r="D107" s="1">
        <v>1</v>
      </c>
      <c r="E107" s="1">
        <v>1</v>
      </c>
      <c r="F107" s="4"/>
      <c r="G107" s="1">
        <v>2</v>
      </c>
      <c r="H107" s="1">
        <v>30</v>
      </c>
      <c r="I107" s="1">
        <v>150</v>
      </c>
      <c r="V107" s="1">
        <v>1</v>
      </c>
      <c r="W107" s="1">
        <v>35000</v>
      </c>
      <c r="AD107" s="1" t="s">
        <v>89</v>
      </c>
      <c r="AE107" s="1">
        <v>4000</v>
      </c>
      <c r="AJ107" s="1">
        <v>1</v>
      </c>
      <c r="AK107" s="1">
        <v>2</v>
      </c>
      <c r="AL107" s="1">
        <v>2</v>
      </c>
      <c r="AN107" s="1">
        <v>2</v>
      </c>
      <c r="AO107" s="1">
        <v>2</v>
      </c>
      <c r="AP107" s="1">
        <v>2</v>
      </c>
      <c r="AQ107" s="1">
        <v>1</v>
      </c>
      <c r="AR107" s="1">
        <v>2</v>
      </c>
      <c r="AV107" s="1">
        <v>2</v>
      </c>
      <c r="AX107" s="1">
        <v>2</v>
      </c>
      <c r="BA107" s="1">
        <v>2</v>
      </c>
      <c r="BB107" s="1">
        <v>2</v>
      </c>
      <c r="BF107" s="1">
        <v>2</v>
      </c>
      <c r="BI107" s="1">
        <v>1</v>
      </c>
      <c r="BJ107" s="1">
        <v>2</v>
      </c>
      <c r="BK107" s="1">
        <v>1</v>
      </c>
      <c r="BL107" s="1">
        <v>1</v>
      </c>
      <c r="BM107" s="1">
        <v>4</v>
      </c>
      <c r="BN107" s="1">
        <v>1</v>
      </c>
    </row>
    <row r="108" spans="1:66" s="12" customFormat="1" ht="15" customHeight="1">
      <c r="A108" s="11">
        <v>41243</v>
      </c>
      <c r="B108" s="1">
        <v>1</v>
      </c>
      <c r="C108" s="1">
        <v>2</v>
      </c>
      <c r="D108" s="1">
        <v>1</v>
      </c>
      <c r="E108" s="1">
        <v>1</v>
      </c>
      <c r="F108" s="4"/>
      <c r="G108" s="1">
        <v>2</v>
      </c>
      <c r="H108" s="1">
        <v>60</v>
      </c>
      <c r="I108" s="1">
        <f>200+200</f>
        <v>400</v>
      </c>
      <c r="J108" s="1">
        <v>1</v>
      </c>
      <c r="K108" s="1" t="s">
        <v>246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>
        <v>1</v>
      </c>
      <c r="W108" s="1">
        <v>21200</v>
      </c>
      <c r="X108" s="1"/>
      <c r="Y108" s="1"/>
      <c r="Z108" s="1"/>
      <c r="AA108" s="1"/>
      <c r="AB108" s="1"/>
      <c r="AC108" s="1"/>
      <c r="AD108" s="1" t="s">
        <v>126</v>
      </c>
      <c r="AE108" s="1">
        <v>3000</v>
      </c>
      <c r="AF108" s="1" t="s">
        <v>127</v>
      </c>
      <c r="AG108" s="1" t="s">
        <v>246</v>
      </c>
      <c r="AH108" s="1"/>
      <c r="AI108" s="1"/>
      <c r="AJ108" s="1">
        <v>4</v>
      </c>
      <c r="AK108" s="1">
        <v>2</v>
      </c>
      <c r="AL108" s="1">
        <v>2</v>
      </c>
      <c r="AM108" s="1"/>
      <c r="AN108" s="1">
        <v>2</v>
      </c>
      <c r="AO108" s="1">
        <v>2</v>
      </c>
      <c r="AP108" s="1">
        <v>2</v>
      </c>
      <c r="AQ108" s="1">
        <v>1</v>
      </c>
      <c r="AR108" s="1">
        <v>2</v>
      </c>
      <c r="AS108" s="1"/>
      <c r="AT108" s="1"/>
      <c r="AU108" s="1"/>
      <c r="AV108" s="1">
        <v>2</v>
      </c>
      <c r="AW108" s="1"/>
      <c r="AX108" s="1">
        <v>2</v>
      </c>
      <c r="AY108" s="1"/>
      <c r="AZ108" s="1"/>
      <c r="BA108" s="1">
        <v>2</v>
      </c>
      <c r="BB108" s="1">
        <v>2</v>
      </c>
      <c r="BC108" s="1"/>
      <c r="BD108" s="1"/>
      <c r="BE108" s="1"/>
      <c r="BF108" s="1">
        <v>2</v>
      </c>
      <c r="BG108" s="1"/>
      <c r="BH108" s="1"/>
      <c r="BI108" s="1">
        <v>2</v>
      </c>
      <c r="BJ108" s="1">
        <v>1</v>
      </c>
      <c r="BK108" s="1">
        <v>2</v>
      </c>
      <c r="BL108" s="1">
        <v>2</v>
      </c>
      <c r="BM108" s="1">
        <v>4</v>
      </c>
      <c r="BN108" s="1">
        <v>1</v>
      </c>
    </row>
    <row r="109" spans="1:66" ht="15" customHeight="1">
      <c r="A109" s="6">
        <v>39697</v>
      </c>
      <c r="B109" s="1">
        <v>1</v>
      </c>
      <c r="C109" s="1">
        <v>1</v>
      </c>
      <c r="D109" s="1">
        <v>1</v>
      </c>
      <c r="E109" s="1">
        <v>1</v>
      </c>
      <c r="F109" s="4"/>
      <c r="G109" s="1">
        <v>2</v>
      </c>
      <c r="H109" s="1">
        <v>30</v>
      </c>
      <c r="I109" s="1">
        <v>100</v>
      </c>
      <c r="J109" s="1">
        <v>1</v>
      </c>
      <c r="K109" s="1">
        <v>2000</v>
      </c>
      <c r="V109" s="1">
        <v>1</v>
      </c>
      <c r="W109" s="1">
        <v>38000</v>
      </c>
      <c r="AJ109" s="1">
        <v>3</v>
      </c>
      <c r="AK109" s="1">
        <v>2</v>
      </c>
      <c r="AL109" s="1">
        <v>2</v>
      </c>
      <c r="AN109" s="1">
        <v>2</v>
      </c>
      <c r="AO109" s="1">
        <v>2</v>
      </c>
      <c r="AP109" s="1">
        <v>2</v>
      </c>
      <c r="AQ109" s="1">
        <v>1</v>
      </c>
      <c r="AR109" s="1">
        <v>2</v>
      </c>
      <c r="AV109" s="1">
        <v>2</v>
      </c>
      <c r="AX109" s="1">
        <v>2</v>
      </c>
      <c r="BA109" s="1">
        <v>2</v>
      </c>
      <c r="BB109" s="1">
        <v>2</v>
      </c>
      <c r="BF109" s="1">
        <v>2</v>
      </c>
      <c r="BI109" s="1">
        <v>2</v>
      </c>
      <c r="BJ109" s="1">
        <v>2</v>
      </c>
      <c r="BK109" s="1">
        <v>1</v>
      </c>
      <c r="BL109" s="1">
        <v>1</v>
      </c>
      <c r="BM109" s="1">
        <v>4</v>
      </c>
      <c r="BN109" s="1">
        <v>1</v>
      </c>
    </row>
    <row r="110" spans="1:66" ht="15" customHeight="1">
      <c r="A110" s="6">
        <v>39697</v>
      </c>
      <c r="B110" s="1">
        <v>1</v>
      </c>
      <c r="C110" s="1">
        <v>1</v>
      </c>
      <c r="D110" s="1">
        <v>1</v>
      </c>
      <c r="E110" s="1">
        <v>1</v>
      </c>
      <c r="F110" s="4"/>
      <c r="G110" s="1">
        <v>2</v>
      </c>
      <c r="H110" s="1">
        <v>30</v>
      </c>
      <c r="I110" s="1">
        <v>150</v>
      </c>
      <c r="J110" s="1">
        <v>1</v>
      </c>
      <c r="K110" s="1">
        <v>2500</v>
      </c>
      <c r="V110" s="1">
        <v>1</v>
      </c>
      <c r="W110" s="1" t="s">
        <v>246</v>
      </c>
      <c r="AD110" s="1" t="s">
        <v>84</v>
      </c>
      <c r="AE110" s="1">
        <v>2500</v>
      </c>
      <c r="AF110" s="1" t="s">
        <v>90</v>
      </c>
      <c r="AG110" s="1">
        <v>700</v>
      </c>
      <c r="AJ110" s="1">
        <v>3</v>
      </c>
      <c r="AK110" s="1">
        <v>2</v>
      </c>
      <c r="AL110" s="1">
        <v>2</v>
      </c>
      <c r="AN110" s="1">
        <v>2</v>
      </c>
      <c r="AO110" s="1">
        <v>2</v>
      </c>
      <c r="AP110" s="1">
        <v>2</v>
      </c>
      <c r="AQ110" s="1">
        <v>1</v>
      </c>
      <c r="AR110" s="1">
        <v>2</v>
      </c>
      <c r="AV110" s="1">
        <v>2</v>
      </c>
      <c r="AX110" s="1">
        <v>2</v>
      </c>
      <c r="BA110" s="1">
        <v>2</v>
      </c>
      <c r="BB110" s="1">
        <v>2</v>
      </c>
      <c r="BF110" s="1">
        <v>2</v>
      </c>
      <c r="BI110" s="1">
        <v>1</v>
      </c>
      <c r="BJ110" s="1">
        <v>2</v>
      </c>
      <c r="BK110" s="1">
        <v>1</v>
      </c>
      <c r="BL110" s="1">
        <v>1</v>
      </c>
      <c r="BM110" s="1">
        <v>1</v>
      </c>
      <c r="BN110" s="1">
        <v>1</v>
      </c>
    </row>
    <row r="111" spans="1:66" ht="15" customHeight="1">
      <c r="A111" s="6">
        <v>39696</v>
      </c>
      <c r="B111" s="1">
        <v>1</v>
      </c>
      <c r="C111" s="1">
        <v>1</v>
      </c>
      <c r="D111" s="1">
        <v>1</v>
      </c>
      <c r="E111" s="1">
        <v>1</v>
      </c>
      <c r="F111" s="4"/>
      <c r="G111" s="1">
        <v>2</v>
      </c>
      <c r="H111" s="1">
        <v>20</v>
      </c>
      <c r="I111" s="1">
        <v>100</v>
      </c>
      <c r="R111" s="1">
        <v>1</v>
      </c>
      <c r="S111" s="1">
        <v>40000</v>
      </c>
      <c r="AJ111" s="1">
        <v>1</v>
      </c>
      <c r="AK111" s="1">
        <v>2</v>
      </c>
      <c r="AL111" s="1">
        <v>2</v>
      </c>
      <c r="AM111" s="1" t="s">
        <v>87</v>
      </c>
      <c r="AN111" s="1">
        <v>2</v>
      </c>
      <c r="AO111" s="1">
        <v>2</v>
      </c>
      <c r="AP111" s="1">
        <v>2</v>
      </c>
      <c r="AQ111" s="1">
        <v>1</v>
      </c>
      <c r="AR111" s="1">
        <v>2</v>
      </c>
      <c r="AV111" s="1">
        <v>2</v>
      </c>
      <c r="AX111" s="1">
        <v>2</v>
      </c>
      <c r="BA111" s="1">
        <v>2</v>
      </c>
      <c r="BB111" s="1">
        <v>2</v>
      </c>
      <c r="BF111" s="1">
        <v>2</v>
      </c>
      <c r="BI111" s="1">
        <v>2</v>
      </c>
      <c r="BJ111" s="1">
        <v>1</v>
      </c>
      <c r="BK111" s="1">
        <v>1</v>
      </c>
      <c r="BL111" s="1">
        <v>1</v>
      </c>
      <c r="BM111" s="1">
        <v>4</v>
      </c>
      <c r="BN111" s="1">
        <v>1</v>
      </c>
    </row>
    <row r="112" spans="1:66" s="12" customFormat="1" ht="15" customHeight="1">
      <c r="A112" s="6">
        <v>41250</v>
      </c>
      <c r="B112" s="1">
        <v>1</v>
      </c>
      <c r="C112" s="1">
        <v>2</v>
      </c>
      <c r="D112" s="1">
        <v>1</v>
      </c>
      <c r="E112" s="1">
        <v>1</v>
      </c>
      <c r="F112" s="4"/>
      <c r="G112" s="1">
        <v>2</v>
      </c>
      <c r="H112" s="1">
        <v>60</v>
      </c>
      <c r="I112" s="1">
        <v>200</v>
      </c>
      <c r="J112" s="1">
        <v>1</v>
      </c>
      <c r="K112" s="1">
        <v>2000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>
        <v>1</v>
      </c>
      <c r="W112" s="1">
        <v>40200</v>
      </c>
      <c r="X112" s="1"/>
      <c r="Y112" s="1"/>
      <c r="Z112" s="1"/>
      <c r="AA112" s="1"/>
      <c r="AB112" s="1"/>
      <c r="AC112" s="1"/>
      <c r="AD112" s="1" t="s">
        <v>120</v>
      </c>
      <c r="AE112" s="1">
        <v>5000</v>
      </c>
      <c r="AF112" s="1"/>
      <c r="AG112" s="1"/>
      <c r="AH112" s="1"/>
      <c r="AI112" s="1"/>
      <c r="AJ112" s="1">
        <v>3</v>
      </c>
      <c r="AK112" s="1">
        <v>2</v>
      </c>
      <c r="AL112" s="1">
        <v>2</v>
      </c>
      <c r="AM112" s="1"/>
      <c r="AN112" s="1">
        <v>2</v>
      </c>
      <c r="AO112" s="1">
        <v>2</v>
      </c>
      <c r="AP112" s="1">
        <v>2</v>
      </c>
      <c r="AQ112" s="1">
        <v>1</v>
      </c>
      <c r="AR112" s="1">
        <v>2</v>
      </c>
      <c r="AS112" s="1"/>
      <c r="AT112" s="1"/>
      <c r="AU112" s="1"/>
      <c r="AV112" s="1">
        <v>2</v>
      </c>
      <c r="AW112" s="1"/>
      <c r="AX112" s="1">
        <v>2</v>
      </c>
      <c r="AY112" s="1"/>
      <c r="AZ112" s="1"/>
      <c r="BA112" s="1">
        <v>2</v>
      </c>
      <c r="BB112" s="1">
        <v>2</v>
      </c>
      <c r="BC112" s="1"/>
      <c r="BD112" s="1"/>
      <c r="BE112" s="1"/>
      <c r="BF112" s="1">
        <v>2</v>
      </c>
      <c r="BG112" s="1"/>
      <c r="BH112" s="1"/>
      <c r="BI112" s="1">
        <v>2</v>
      </c>
      <c r="BJ112" s="1">
        <v>2</v>
      </c>
      <c r="BK112" s="1">
        <v>2</v>
      </c>
      <c r="BL112" s="1">
        <v>2</v>
      </c>
      <c r="BM112" s="1">
        <v>4</v>
      </c>
      <c r="BN112" s="1">
        <v>1</v>
      </c>
    </row>
    <row r="113" spans="1:66" ht="15" customHeight="1">
      <c r="A113" s="6">
        <v>39696</v>
      </c>
      <c r="B113" s="1">
        <v>1</v>
      </c>
      <c r="C113" s="1">
        <v>1</v>
      </c>
      <c r="D113" s="1">
        <v>1</v>
      </c>
      <c r="E113" s="1">
        <v>1</v>
      </c>
      <c r="F113" s="4"/>
      <c r="G113" s="1">
        <v>2</v>
      </c>
      <c r="H113" s="1">
        <v>120</v>
      </c>
      <c r="I113" s="1">
        <v>0</v>
      </c>
      <c r="V113" s="1">
        <v>1</v>
      </c>
      <c r="W113" s="1">
        <v>19000</v>
      </c>
      <c r="X113" s="1">
        <v>1</v>
      </c>
      <c r="Y113" s="1">
        <v>20000</v>
      </c>
      <c r="AJ113" s="1">
        <v>3</v>
      </c>
      <c r="AK113" s="1">
        <v>2</v>
      </c>
      <c r="AL113" s="1">
        <v>2</v>
      </c>
      <c r="AN113" s="1">
        <v>2</v>
      </c>
      <c r="AO113" s="1">
        <v>2</v>
      </c>
      <c r="AP113" s="1">
        <v>2</v>
      </c>
      <c r="AQ113" s="1">
        <v>1</v>
      </c>
      <c r="AR113" s="1">
        <v>2</v>
      </c>
      <c r="AV113" s="1">
        <v>2</v>
      </c>
      <c r="AX113" s="1">
        <v>2</v>
      </c>
      <c r="BA113" s="1">
        <v>2</v>
      </c>
      <c r="BB113" s="1">
        <v>2</v>
      </c>
      <c r="BF113" s="1">
        <v>2</v>
      </c>
      <c r="BI113" s="1">
        <v>2</v>
      </c>
      <c r="BJ113" s="1">
        <v>1</v>
      </c>
      <c r="BK113" s="1">
        <v>1</v>
      </c>
      <c r="BL113" s="1">
        <v>1</v>
      </c>
      <c r="BM113" s="1">
        <v>4</v>
      </c>
      <c r="BN113" s="1">
        <v>1</v>
      </c>
    </row>
    <row r="114" spans="1:66" ht="15" customHeight="1">
      <c r="A114" s="6">
        <v>39696</v>
      </c>
      <c r="B114" s="1">
        <v>1</v>
      </c>
      <c r="C114" s="1">
        <v>1</v>
      </c>
      <c r="D114" s="1">
        <v>1</v>
      </c>
      <c r="E114" s="1">
        <v>1</v>
      </c>
      <c r="F114" s="4"/>
      <c r="G114" s="1">
        <v>2</v>
      </c>
      <c r="H114" s="1">
        <v>20</v>
      </c>
      <c r="I114" s="1">
        <v>150</v>
      </c>
      <c r="R114" s="1">
        <v>1</v>
      </c>
      <c r="S114" s="1">
        <v>39800</v>
      </c>
      <c r="AJ114" s="1">
        <v>3</v>
      </c>
      <c r="AK114" s="1">
        <v>2</v>
      </c>
      <c r="AL114" s="1">
        <v>2</v>
      </c>
      <c r="AM114" s="1">
        <v>3</v>
      </c>
      <c r="AN114" s="1">
        <v>2</v>
      </c>
      <c r="AO114" s="1">
        <v>2</v>
      </c>
      <c r="AP114" s="1">
        <v>2</v>
      </c>
      <c r="AQ114" s="1">
        <v>1</v>
      </c>
      <c r="AR114" s="1">
        <v>2</v>
      </c>
      <c r="AV114" s="1">
        <v>2</v>
      </c>
      <c r="AX114" s="1">
        <v>2</v>
      </c>
      <c r="BA114" s="1">
        <v>2</v>
      </c>
      <c r="BB114" s="1">
        <v>2</v>
      </c>
      <c r="BF114" s="1">
        <v>2</v>
      </c>
      <c r="BI114" s="1">
        <v>1</v>
      </c>
      <c r="BJ114" s="1">
        <v>1</v>
      </c>
      <c r="BK114" s="1">
        <v>2</v>
      </c>
      <c r="BL114" s="1">
        <v>1</v>
      </c>
      <c r="BM114" s="1">
        <v>4</v>
      </c>
      <c r="BN114" s="1">
        <v>1</v>
      </c>
    </row>
    <row r="115" spans="1:66" ht="15" customHeight="1">
      <c r="A115" s="6">
        <v>39695</v>
      </c>
      <c r="B115" s="1">
        <v>1</v>
      </c>
      <c r="C115" s="1">
        <v>1</v>
      </c>
      <c r="D115" s="1">
        <v>1</v>
      </c>
      <c r="E115" s="1">
        <v>1</v>
      </c>
      <c r="F115" s="4"/>
      <c r="G115" s="1">
        <v>2</v>
      </c>
      <c r="H115" s="1">
        <v>30</v>
      </c>
      <c r="I115" s="1">
        <v>0</v>
      </c>
      <c r="J115" s="1">
        <v>1</v>
      </c>
      <c r="K115" s="1">
        <v>3000</v>
      </c>
      <c r="R115" s="1">
        <v>1</v>
      </c>
      <c r="S115" s="1">
        <v>5500</v>
      </c>
      <c r="Z115" s="1">
        <v>1</v>
      </c>
      <c r="AA115" s="1">
        <v>25000</v>
      </c>
      <c r="AD115" s="1" t="s">
        <v>76</v>
      </c>
      <c r="AE115" s="1">
        <v>2500</v>
      </c>
      <c r="AF115" s="1" t="s">
        <v>82</v>
      </c>
      <c r="AG115" s="1">
        <v>3500</v>
      </c>
      <c r="AJ115" s="1">
        <v>3</v>
      </c>
      <c r="AK115" s="1">
        <v>2</v>
      </c>
      <c r="AL115" s="1">
        <v>2</v>
      </c>
      <c r="AN115" s="1">
        <v>2</v>
      </c>
      <c r="AO115" s="1">
        <v>2</v>
      </c>
      <c r="AP115" s="1">
        <v>2</v>
      </c>
      <c r="AQ115" s="1">
        <v>1</v>
      </c>
      <c r="AR115" s="1">
        <v>2</v>
      </c>
      <c r="AV115" s="1">
        <v>2</v>
      </c>
      <c r="AX115" s="1">
        <v>2</v>
      </c>
      <c r="BA115" s="1">
        <v>2</v>
      </c>
      <c r="BB115" s="1">
        <v>2</v>
      </c>
      <c r="BF115" s="1">
        <v>2</v>
      </c>
      <c r="BI115" s="1">
        <v>1</v>
      </c>
      <c r="BJ115" s="1">
        <v>2</v>
      </c>
      <c r="BK115" s="1">
        <v>2</v>
      </c>
      <c r="BL115" s="1">
        <v>1</v>
      </c>
      <c r="BM115" s="1">
        <v>1</v>
      </c>
      <c r="BN115" s="1">
        <v>1</v>
      </c>
    </row>
    <row r="116" spans="1:66" ht="15" customHeight="1">
      <c r="A116" s="6">
        <v>39695</v>
      </c>
      <c r="B116" s="1">
        <v>1</v>
      </c>
      <c r="C116" s="1">
        <v>1</v>
      </c>
      <c r="D116" s="1">
        <v>1</v>
      </c>
      <c r="E116" s="1">
        <v>1</v>
      </c>
      <c r="F116" s="4"/>
      <c r="G116" s="1">
        <v>2</v>
      </c>
      <c r="H116" s="1">
        <v>60</v>
      </c>
      <c r="I116" s="1">
        <v>200</v>
      </c>
      <c r="J116" s="1">
        <v>1</v>
      </c>
      <c r="K116" s="1">
        <v>2000</v>
      </c>
      <c r="N116" s="1">
        <v>1</v>
      </c>
      <c r="O116" s="1">
        <v>4500</v>
      </c>
      <c r="V116" s="1">
        <v>1</v>
      </c>
      <c r="W116" s="1">
        <v>9000</v>
      </c>
      <c r="Z116" s="1">
        <v>1</v>
      </c>
      <c r="AA116" s="1">
        <v>17100</v>
      </c>
      <c r="AB116" s="1">
        <v>1</v>
      </c>
      <c r="AC116" s="1">
        <v>7000</v>
      </c>
      <c r="AJ116" s="1">
        <v>3</v>
      </c>
      <c r="AK116" s="1">
        <v>2</v>
      </c>
      <c r="AL116" s="1">
        <v>2</v>
      </c>
      <c r="AM116" s="1" t="s">
        <v>2</v>
      </c>
      <c r="AN116" s="1">
        <v>2</v>
      </c>
      <c r="AO116" s="1">
        <v>2</v>
      </c>
      <c r="AP116" s="1">
        <v>2</v>
      </c>
      <c r="AQ116" s="1">
        <v>1</v>
      </c>
      <c r="AR116" s="1">
        <v>2</v>
      </c>
      <c r="AV116" s="1">
        <v>2</v>
      </c>
      <c r="AX116" s="1">
        <v>2</v>
      </c>
      <c r="BA116" s="1">
        <v>2</v>
      </c>
      <c r="BB116" s="1">
        <v>2</v>
      </c>
      <c r="BF116" s="1">
        <v>2</v>
      </c>
      <c r="BI116" s="1">
        <v>2</v>
      </c>
      <c r="BJ116" s="1">
        <v>2</v>
      </c>
      <c r="BK116" s="1">
        <v>2</v>
      </c>
      <c r="BL116" s="1">
        <v>1</v>
      </c>
      <c r="BM116" s="1">
        <v>4</v>
      </c>
      <c r="BN116" s="1">
        <v>1</v>
      </c>
    </row>
    <row r="117" spans="1:9" ht="15" customHeight="1">
      <c r="A117" s="6">
        <v>39723</v>
      </c>
      <c r="B117" s="1">
        <v>1</v>
      </c>
      <c r="C117" s="1">
        <v>1</v>
      </c>
      <c r="D117" s="1">
        <v>1</v>
      </c>
      <c r="E117" s="1">
        <v>1</v>
      </c>
      <c r="F117" s="4"/>
      <c r="G117" s="1">
        <v>2</v>
      </c>
      <c r="H117" s="1">
        <v>60</v>
      </c>
      <c r="I117" s="1">
        <v>250</v>
      </c>
    </row>
    <row r="118" spans="1:4" ht="15" customHeight="1">
      <c r="A118" s="6">
        <v>39696</v>
      </c>
      <c r="B118" s="1">
        <v>1</v>
      </c>
      <c r="C118" s="1">
        <v>1</v>
      </c>
      <c r="D118" s="1">
        <v>1</v>
      </c>
    </row>
    <row r="119" spans="1:65" ht="15" customHeight="1">
      <c r="A119" s="6">
        <v>39687</v>
      </c>
      <c r="B119" s="1">
        <v>1</v>
      </c>
      <c r="C119" s="1">
        <v>1</v>
      </c>
      <c r="D119" s="1">
        <v>1</v>
      </c>
      <c r="E119" s="1">
        <v>1</v>
      </c>
      <c r="F119" s="4"/>
      <c r="G119" s="1">
        <v>2</v>
      </c>
      <c r="H119" s="1">
        <v>20</v>
      </c>
      <c r="I119" s="1">
        <v>100</v>
      </c>
      <c r="J119" s="1">
        <v>1</v>
      </c>
      <c r="K119" s="1">
        <v>4000</v>
      </c>
      <c r="L119" s="1">
        <v>1</v>
      </c>
      <c r="M119" s="1">
        <v>14700</v>
      </c>
      <c r="Z119" s="1">
        <v>1</v>
      </c>
      <c r="AA119" s="1">
        <v>17500</v>
      </c>
      <c r="AB119" s="1">
        <v>1</v>
      </c>
      <c r="AC119" s="1">
        <v>3000</v>
      </c>
      <c r="AJ119" s="1">
        <v>4</v>
      </c>
      <c r="AK119" s="1">
        <v>2</v>
      </c>
      <c r="AL119" s="1">
        <v>2</v>
      </c>
      <c r="AM119" s="1">
        <v>2</v>
      </c>
      <c r="AN119" s="1">
        <v>2</v>
      </c>
      <c r="AO119" s="1">
        <v>2</v>
      </c>
      <c r="AP119" s="1">
        <v>2</v>
      </c>
      <c r="AQ119" s="1">
        <v>1</v>
      </c>
      <c r="AR119" s="1">
        <v>2</v>
      </c>
      <c r="AV119" s="1">
        <v>2</v>
      </c>
      <c r="AX119" s="1">
        <v>2</v>
      </c>
      <c r="BA119" s="1">
        <v>2</v>
      </c>
      <c r="BB119" s="1">
        <v>2</v>
      </c>
      <c r="BF119" s="1">
        <v>2</v>
      </c>
      <c r="BI119" s="1">
        <v>2</v>
      </c>
      <c r="BJ119" s="1">
        <v>1</v>
      </c>
      <c r="BK119" s="1">
        <v>1</v>
      </c>
      <c r="BL119" s="1">
        <v>1</v>
      </c>
      <c r="BM119" s="1">
        <v>4</v>
      </c>
    </row>
    <row r="120" spans="1:66" ht="15" customHeight="1">
      <c r="A120" s="6">
        <v>39695</v>
      </c>
      <c r="B120" s="1">
        <v>1</v>
      </c>
      <c r="C120" s="1">
        <v>1</v>
      </c>
      <c r="D120" s="1">
        <v>1</v>
      </c>
      <c r="E120" s="1">
        <v>1</v>
      </c>
      <c r="F120" s="4"/>
      <c r="G120" s="1">
        <v>2</v>
      </c>
      <c r="H120" s="1">
        <v>15</v>
      </c>
      <c r="I120" s="1">
        <v>200</v>
      </c>
      <c r="V120" s="1">
        <v>1</v>
      </c>
      <c r="W120" s="1">
        <v>39800</v>
      </c>
      <c r="AJ120" s="1">
        <v>3</v>
      </c>
      <c r="AK120" s="1">
        <v>2</v>
      </c>
      <c r="AL120" s="1">
        <v>2</v>
      </c>
      <c r="AN120" s="1">
        <v>2</v>
      </c>
      <c r="AO120" s="1">
        <v>2</v>
      </c>
      <c r="AP120" s="1">
        <v>2</v>
      </c>
      <c r="AQ120" s="1">
        <v>1</v>
      </c>
      <c r="AR120" s="1">
        <v>2</v>
      </c>
      <c r="AV120" s="1">
        <v>2</v>
      </c>
      <c r="AX120" s="1">
        <v>2</v>
      </c>
      <c r="BA120" s="1">
        <v>2</v>
      </c>
      <c r="BB120" s="1">
        <v>2</v>
      </c>
      <c r="BF120" s="1">
        <v>2</v>
      </c>
      <c r="BI120" s="1">
        <v>2</v>
      </c>
      <c r="BJ120" s="1">
        <v>1</v>
      </c>
      <c r="BK120" s="1">
        <v>1</v>
      </c>
      <c r="BL120" s="1">
        <v>1</v>
      </c>
      <c r="BM120" s="1">
        <v>4</v>
      </c>
      <c r="BN120" s="1">
        <v>1</v>
      </c>
    </row>
    <row r="121" spans="1:66" ht="15" customHeight="1">
      <c r="A121" s="6">
        <v>39696</v>
      </c>
      <c r="B121" s="1">
        <v>1</v>
      </c>
      <c r="C121" s="1">
        <v>1</v>
      </c>
      <c r="D121" s="1">
        <v>1</v>
      </c>
      <c r="E121" s="1">
        <v>1</v>
      </c>
      <c r="F121" s="4"/>
      <c r="G121" s="1">
        <v>2</v>
      </c>
      <c r="H121" s="1">
        <v>60</v>
      </c>
      <c r="V121" s="1">
        <v>1</v>
      </c>
      <c r="W121" s="1" t="s">
        <v>246</v>
      </c>
      <c r="AJ121" s="1">
        <v>1</v>
      </c>
      <c r="AK121" s="1">
        <v>2</v>
      </c>
      <c r="AL121" s="1">
        <v>2</v>
      </c>
      <c r="AN121" s="1">
        <v>2</v>
      </c>
      <c r="AO121" s="1">
        <v>2</v>
      </c>
      <c r="AP121" s="1">
        <v>2</v>
      </c>
      <c r="AQ121" s="1">
        <v>1</v>
      </c>
      <c r="AR121" s="1">
        <v>2</v>
      </c>
      <c r="AV121" s="1">
        <v>2</v>
      </c>
      <c r="AX121" s="1">
        <v>2</v>
      </c>
      <c r="BA121" s="1">
        <v>2</v>
      </c>
      <c r="BB121" s="1">
        <v>2</v>
      </c>
      <c r="BF121" s="1">
        <v>2</v>
      </c>
      <c r="BI121" s="1">
        <v>2</v>
      </c>
      <c r="BJ121" s="1">
        <v>1</v>
      </c>
      <c r="BK121" s="1">
        <v>1</v>
      </c>
      <c r="BL121" s="1">
        <v>1</v>
      </c>
      <c r="BM121" s="1">
        <v>4</v>
      </c>
      <c r="BN121" s="1">
        <v>1</v>
      </c>
    </row>
    <row r="122" spans="1:66" ht="15" customHeight="1">
      <c r="A122" s="6">
        <v>39696</v>
      </c>
      <c r="B122" s="1">
        <v>1</v>
      </c>
      <c r="C122" s="1">
        <v>1</v>
      </c>
      <c r="D122" s="1">
        <v>1</v>
      </c>
      <c r="E122" s="1">
        <v>1</v>
      </c>
      <c r="F122" s="4"/>
      <c r="G122" s="1">
        <v>2</v>
      </c>
      <c r="H122" s="1">
        <v>60</v>
      </c>
      <c r="I122" s="1">
        <v>150</v>
      </c>
      <c r="J122" s="1">
        <v>1</v>
      </c>
      <c r="K122" s="1">
        <v>4000</v>
      </c>
      <c r="V122" s="1">
        <v>1</v>
      </c>
      <c r="W122" s="1">
        <v>12150</v>
      </c>
      <c r="Z122" s="1">
        <v>1</v>
      </c>
      <c r="AA122" s="1">
        <v>15500</v>
      </c>
      <c r="AD122" s="1" t="s">
        <v>85</v>
      </c>
      <c r="AE122" s="1">
        <v>3300</v>
      </c>
      <c r="AF122" s="1" t="s">
        <v>82</v>
      </c>
      <c r="AG122" s="1">
        <v>4300</v>
      </c>
      <c r="AJ122" s="1">
        <v>3</v>
      </c>
      <c r="AK122" s="1">
        <v>2</v>
      </c>
      <c r="AL122" s="1">
        <v>2</v>
      </c>
      <c r="AN122" s="1">
        <v>2</v>
      </c>
      <c r="AO122" s="1">
        <v>2</v>
      </c>
      <c r="AP122" s="1">
        <v>2</v>
      </c>
      <c r="AQ122" s="1">
        <v>1</v>
      </c>
      <c r="AR122" s="1">
        <v>2</v>
      </c>
      <c r="AV122" s="1">
        <v>2</v>
      </c>
      <c r="AX122" s="1">
        <v>2</v>
      </c>
      <c r="BA122" s="1">
        <v>2</v>
      </c>
      <c r="BB122" s="1">
        <v>2</v>
      </c>
      <c r="BF122" s="1">
        <v>2</v>
      </c>
      <c r="BI122" s="1">
        <v>2</v>
      </c>
      <c r="BJ122" s="1">
        <v>1</v>
      </c>
      <c r="BK122" s="1">
        <v>1</v>
      </c>
      <c r="BL122" s="1">
        <v>1</v>
      </c>
      <c r="BM122" s="1">
        <v>4</v>
      </c>
      <c r="BN122" s="1">
        <v>1</v>
      </c>
    </row>
    <row r="123" spans="1:66" ht="15" customHeight="1">
      <c r="A123" s="6">
        <v>39687</v>
      </c>
      <c r="B123" s="1">
        <v>1</v>
      </c>
      <c r="C123" s="1">
        <v>1</v>
      </c>
      <c r="D123" s="1">
        <v>1</v>
      </c>
      <c r="E123" s="1">
        <v>1</v>
      </c>
      <c r="F123" s="4"/>
      <c r="G123" s="1">
        <v>2</v>
      </c>
      <c r="H123" s="1">
        <v>30</v>
      </c>
      <c r="I123" s="1">
        <v>100</v>
      </c>
      <c r="L123" s="1">
        <v>1</v>
      </c>
      <c r="M123" s="1">
        <v>7000</v>
      </c>
      <c r="V123" s="1">
        <v>1</v>
      </c>
      <c r="W123" s="1">
        <v>25800</v>
      </c>
      <c r="AB123" s="1">
        <v>1</v>
      </c>
      <c r="AC123" s="1">
        <v>7000</v>
      </c>
      <c r="AJ123" s="1">
        <v>1</v>
      </c>
      <c r="AK123" s="1">
        <v>2</v>
      </c>
      <c r="AL123" s="1">
        <v>2</v>
      </c>
      <c r="AM123" s="1" t="s">
        <v>2</v>
      </c>
      <c r="AN123" s="1">
        <v>2</v>
      </c>
      <c r="AO123" s="1">
        <v>2</v>
      </c>
      <c r="AP123" s="1">
        <v>2</v>
      </c>
      <c r="AQ123" s="1">
        <v>1</v>
      </c>
      <c r="AR123" s="1">
        <v>2</v>
      </c>
      <c r="AV123" s="1">
        <v>2</v>
      </c>
      <c r="AX123" s="1">
        <v>2</v>
      </c>
      <c r="BA123" s="1">
        <v>2</v>
      </c>
      <c r="BB123" s="1">
        <v>2</v>
      </c>
      <c r="BF123" s="1">
        <v>2</v>
      </c>
      <c r="BI123" s="1">
        <v>2</v>
      </c>
      <c r="BJ123" s="1">
        <v>2</v>
      </c>
      <c r="BK123" s="1">
        <v>2</v>
      </c>
      <c r="BL123" s="1">
        <v>1</v>
      </c>
      <c r="BM123" s="1">
        <v>4</v>
      </c>
      <c r="BN123" s="1">
        <v>1</v>
      </c>
    </row>
    <row r="124" spans="1:66" s="12" customFormat="1" ht="15" customHeight="1">
      <c r="A124" s="6">
        <v>41243</v>
      </c>
      <c r="B124" s="1">
        <v>1</v>
      </c>
      <c r="C124" s="1">
        <v>1</v>
      </c>
      <c r="D124" s="1">
        <v>1</v>
      </c>
      <c r="E124" s="1">
        <v>1</v>
      </c>
      <c r="F124" s="4"/>
      <c r="G124" s="1">
        <v>1</v>
      </c>
      <c r="H124" s="1">
        <v>30</v>
      </c>
      <c r="I124" s="1">
        <v>100</v>
      </c>
      <c r="J124" s="1"/>
      <c r="K124" s="1"/>
      <c r="L124" s="1"/>
      <c r="M124" s="1"/>
      <c r="N124" s="1"/>
      <c r="O124" s="1"/>
      <c r="P124" s="1"/>
      <c r="Q124" s="1"/>
      <c r="R124" s="1">
        <v>1</v>
      </c>
      <c r="S124" s="1">
        <v>36000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 t="s">
        <v>128</v>
      </c>
      <c r="AE124" s="1">
        <v>3000</v>
      </c>
      <c r="AF124" s="1"/>
      <c r="AG124" s="1"/>
      <c r="AH124" s="1"/>
      <c r="AI124" s="1"/>
      <c r="AJ124" s="1">
        <v>3</v>
      </c>
      <c r="AK124" s="1">
        <v>2</v>
      </c>
      <c r="AL124" s="1">
        <v>2</v>
      </c>
      <c r="AM124" s="1">
        <v>1</v>
      </c>
      <c r="AN124" s="1">
        <v>1</v>
      </c>
      <c r="AO124" s="1">
        <v>2</v>
      </c>
      <c r="AP124" s="1">
        <v>2</v>
      </c>
      <c r="AQ124" s="1">
        <v>1</v>
      </c>
      <c r="AR124" s="1">
        <v>2</v>
      </c>
      <c r="AS124" s="1"/>
      <c r="AT124" s="1"/>
      <c r="AU124" s="1"/>
      <c r="AV124" s="1">
        <v>2</v>
      </c>
      <c r="AW124" s="1"/>
      <c r="AX124" s="1">
        <v>2</v>
      </c>
      <c r="AY124" s="1"/>
      <c r="AZ124" s="1"/>
      <c r="BA124" s="1">
        <v>2</v>
      </c>
      <c r="BB124" s="1">
        <v>2</v>
      </c>
      <c r="BC124" s="1"/>
      <c r="BD124" s="1"/>
      <c r="BE124" s="1"/>
      <c r="BF124" s="1">
        <v>2</v>
      </c>
      <c r="BG124" s="1"/>
      <c r="BH124" s="1"/>
      <c r="BI124" s="1">
        <v>1</v>
      </c>
      <c r="BJ124" s="1">
        <v>2</v>
      </c>
      <c r="BK124" s="1">
        <v>2</v>
      </c>
      <c r="BL124" s="1">
        <v>2</v>
      </c>
      <c r="BM124" s="1">
        <v>4</v>
      </c>
      <c r="BN124" s="1">
        <v>1</v>
      </c>
    </row>
    <row r="125" spans="1:66" ht="15" customHeight="1">
      <c r="A125" s="6">
        <v>39723</v>
      </c>
      <c r="B125" s="1">
        <v>1</v>
      </c>
      <c r="C125" s="1">
        <v>1</v>
      </c>
      <c r="D125" s="1">
        <v>1</v>
      </c>
      <c r="E125" s="1">
        <v>1</v>
      </c>
      <c r="F125" s="4"/>
      <c r="G125" s="1">
        <v>2</v>
      </c>
      <c r="H125" s="1">
        <v>10</v>
      </c>
      <c r="I125" s="1">
        <v>0</v>
      </c>
      <c r="R125" s="1">
        <v>1</v>
      </c>
      <c r="S125" s="1">
        <v>6000</v>
      </c>
      <c r="AD125" s="1" t="s">
        <v>93</v>
      </c>
      <c r="AE125" s="1">
        <v>30000</v>
      </c>
      <c r="AJ125" s="1">
        <v>1</v>
      </c>
      <c r="AK125" s="1">
        <v>2</v>
      </c>
      <c r="AL125" s="1">
        <v>2</v>
      </c>
      <c r="AN125" s="1">
        <v>2</v>
      </c>
      <c r="AO125" s="1">
        <v>2</v>
      </c>
      <c r="AP125" s="1">
        <v>2</v>
      </c>
      <c r="AQ125" s="1">
        <v>1</v>
      </c>
      <c r="AR125" s="1">
        <v>2</v>
      </c>
      <c r="AV125" s="1">
        <v>2</v>
      </c>
      <c r="AX125" s="1">
        <v>2</v>
      </c>
      <c r="BA125" s="1">
        <v>2</v>
      </c>
      <c r="BB125" s="1">
        <v>2</v>
      </c>
      <c r="BF125" s="1">
        <v>2</v>
      </c>
      <c r="BI125" s="1">
        <v>1</v>
      </c>
      <c r="BJ125" s="1">
        <v>1</v>
      </c>
      <c r="BK125" s="1">
        <v>1</v>
      </c>
      <c r="BL125" s="1">
        <v>1</v>
      </c>
      <c r="BM125" s="1">
        <v>4</v>
      </c>
      <c r="BN125" s="1">
        <v>1</v>
      </c>
    </row>
    <row r="126" spans="1:66" ht="15" customHeight="1">
      <c r="A126" s="6">
        <v>39704</v>
      </c>
      <c r="B126" s="1">
        <v>1</v>
      </c>
      <c r="C126" s="1">
        <v>1</v>
      </c>
      <c r="D126" s="1">
        <v>1</v>
      </c>
      <c r="E126" s="1">
        <v>1</v>
      </c>
      <c r="F126" s="4"/>
      <c r="G126" s="1">
        <v>2</v>
      </c>
      <c r="H126" s="1">
        <v>30</v>
      </c>
      <c r="I126" s="1">
        <v>150</v>
      </c>
      <c r="V126" s="1">
        <v>1</v>
      </c>
      <c r="W126" s="1">
        <v>39900</v>
      </c>
      <c r="AJ126" s="1">
        <v>1</v>
      </c>
      <c r="AK126" s="1">
        <v>2</v>
      </c>
      <c r="AL126" s="1">
        <v>2</v>
      </c>
      <c r="AN126" s="1">
        <v>2</v>
      </c>
      <c r="AO126" s="1">
        <v>2</v>
      </c>
      <c r="AP126" s="1">
        <v>2</v>
      </c>
      <c r="AQ126" s="1">
        <v>1</v>
      </c>
      <c r="AR126" s="1">
        <v>2</v>
      </c>
      <c r="AV126" s="1">
        <v>2</v>
      </c>
      <c r="AX126" s="1">
        <v>2</v>
      </c>
      <c r="BA126" s="1">
        <v>2</v>
      </c>
      <c r="BB126" s="1">
        <v>2</v>
      </c>
      <c r="BF126" s="1">
        <v>2</v>
      </c>
      <c r="BI126" s="1">
        <v>2</v>
      </c>
      <c r="BJ126" s="1">
        <v>1</v>
      </c>
      <c r="BK126" s="1">
        <v>1</v>
      </c>
      <c r="BL126" s="1">
        <v>1</v>
      </c>
      <c r="BM126" s="1">
        <v>1</v>
      </c>
      <c r="BN126" s="1">
        <v>1</v>
      </c>
    </row>
    <row r="127" spans="1:65" ht="15" customHeight="1">
      <c r="A127" s="6">
        <v>39696</v>
      </c>
      <c r="B127" s="1">
        <v>1</v>
      </c>
      <c r="C127" s="1">
        <v>1</v>
      </c>
      <c r="D127" s="1">
        <v>1</v>
      </c>
      <c r="E127" s="1">
        <v>1</v>
      </c>
      <c r="F127" s="4"/>
      <c r="G127" s="1">
        <v>2</v>
      </c>
      <c r="H127" s="1">
        <v>60</v>
      </c>
      <c r="I127" s="1">
        <v>150</v>
      </c>
      <c r="V127" s="1">
        <v>1</v>
      </c>
      <c r="W127" s="1">
        <v>39890</v>
      </c>
      <c r="AJ127" s="1">
        <v>3</v>
      </c>
      <c r="AK127" s="1">
        <v>2</v>
      </c>
      <c r="AL127" s="1">
        <v>2</v>
      </c>
      <c r="AN127" s="1">
        <v>2</v>
      </c>
      <c r="AO127" s="1">
        <v>2</v>
      </c>
      <c r="AP127" s="1">
        <v>2</v>
      </c>
      <c r="AQ127" s="1">
        <v>1</v>
      </c>
      <c r="AR127" s="1">
        <v>2</v>
      </c>
      <c r="AV127" s="1">
        <v>2</v>
      </c>
      <c r="AX127" s="1">
        <v>2</v>
      </c>
      <c r="BA127" s="1">
        <v>2</v>
      </c>
      <c r="BB127" s="1">
        <v>2</v>
      </c>
      <c r="BF127" s="1">
        <v>2</v>
      </c>
      <c r="BI127" s="1">
        <v>1</v>
      </c>
      <c r="BJ127" s="1">
        <v>1</v>
      </c>
      <c r="BK127" s="1">
        <v>1</v>
      </c>
      <c r="BL127" s="1">
        <v>1</v>
      </c>
      <c r="BM127" s="1">
        <v>4</v>
      </c>
    </row>
    <row r="128" spans="1:66" ht="15" customHeight="1">
      <c r="A128" s="6">
        <v>39714</v>
      </c>
      <c r="B128" s="1">
        <v>1</v>
      </c>
      <c r="C128" s="1">
        <v>1</v>
      </c>
      <c r="D128" s="1">
        <v>1</v>
      </c>
      <c r="E128" s="1">
        <v>1</v>
      </c>
      <c r="F128" s="4"/>
      <c r="G128" s="1">
        <v>2</v>
      </c>
      <c r="H128" s="1">
        <v>45</v>
      </c>
      <c r="I128" s="1">
        <v>200</v>
      </c>
      <c r="V128" s="1">
        <v>1</v>
      </c>
      <c r="W128" s="1">
        <v>25000</v>
      </c>
      <c r="AF128" s="1" t="s">
        <v>78</v>
      </c>
      <c r="AG128" s="1">
        <v>15000</v>
      </c>
      <c r="AJ128" s="1">
        <v>3</v>
      </c>
      <c r="AK128" s="1">
        <v>2</v>
      </c>
      <c r="AL128" s="1">
        <v>2</v>
      </c>
      <c r="AM128" s="1">
        <v>3</v>
      </c>
      <c r="AN128" s="1">
        <v>2</v>
      </c>
      <c r="AO128" s="1">
        <v>2</v>
      </c>
      <c r="AP128" s="1">
        <v>2</v>
      </c>
      <c r="AQ128" s="1">
        <v>1</v>
      </c>
      <c r="AR128" s="1">
        <v>2</v>
      </c>
      <c r="AV128" s="1">
        <v>2</v>
      </c>
      <c r="AX128" s="1">
        <v>2</v>
      </c>
      <c r="BA128" s="1">
        <v>2</v>
      </c>
      <c r="BB128" s="1">
        <v>2</v>
      </c>
      <c r="BF128" s="1">
        <v>2</v>
      </c>
      <c r="BI128" s="1">
        <v>1</v>
      </c>
      <c r="BJ128" s="1">
        <v>1</v>
      </c>
      <c r="BK128" s="1">
        <v>2</v>
      </c>
      <c r="BL128" s="1">
        <v>1</v>
      </c>
      <c r="BM128" s="1">
        <v>3</v>
      </c>
      <c r="BN128" s="1">
        <v>1</v>
      </c>
    </row>
    <row r="129" spans="1:66" ht="15" customHeight="1">
      <c r="A129" s="6">
        <v>39695</v>
      </c>
      <c r="B129" s="1">
        <v>1</v>
      </c>
      <c r="C129" s="1">
        <v>1</v>
      </c>
      <c r="D129" s="1">
        <v>1</v>
      </c>
      <c r="E129" s="1">
        <v>1</v>
      </c>
      <c r="F129" s="4"/>
      <c r="G129" s="1">
        <v>2</v>
      </c>
      <c r="H129" s="1">
        <v>60</v>
      </c>
      <c r="I129" s="1">
        <v>150</v>
      </c>
      <c r="V129" s="1">
        <v>1</v>
      </c>
      <c r="W129" s="1">
        <v>39900</v>
      </c>
      <c r="AJ129" s="1">
        <v>1</v>
      </c>
      <c r="AK129" s="1">
        <v>2</v>
      </c>
      <c r="AL129" s="1">
        <v>2</v>
      </c>
      <c r="AM129" s="1" t="s">
        <v>2</v>
      </c>
      <c r="AN129" s="1">
        <v>2</v>
      </c>
      <c r="AO129" s="1">
        <v>2</v>
      </c>
      <c r="AQ129" s="1">
        <v>1</v>
      </c>
      <c r="AR129" s="1">
        <v>2</v>
      </c>
      <c r="AV129" s="1">
        <v>2</v>
      </c>
      <c r="AX129" s="1">
        <v>2</v>
      </c>
      <c r="BA129" s="1">
        <v>2</v>
      </c>
      <c r="BB129" s="1">
        <v>2</v>
      </c>
      <c r="BF129" s="1">
        <v>2</v>
      </c>
      <c r="BI129" s="1">
        <v>1</v>
      </c>
      <c r="BJ129" s="1">
        <v>1</v>
      </c>
      <c r="BK129" s="1">
        <v>2</v>
      </c>
      <c r="BL129" s="1">
        <v>1</v>
      </c>
      <c r="BM129" s="1">
        <v>4</v>
      </c>
      <c r="BN129" s="1">
        <v>1</v>
      </c>
    </row>
    <row r="130" spans="1:65" ht="15" customHeight="1">
      <c r="A130" s="6">
        <v>39687</v>
      </c>
      <c r="B130" s="1">
        <v>1</v>
      </c>
      <c r="C130" s="1">
        <v>1</v>
      </c>
      <c r="D130" s="1">
        <v>1</v>
      </c>
      <c r="E130" s="1">
        <v>1</v>
      </c>
      <c r="F130" s="4"/>
      <c r="G130" s="1">
        <v>2</v>
      </c>
      <c r="H130" s="1">
        <v>30</v>
      </c>
      <c r="I130" s="1">
        <v>100</v>
      </c>
      <c r="J130" s="1">
        <v>1</v>
      </c>
      <c r="K130" s="1">
        <v>1500</v>
      </c>
      <c r="N130" s="1">
        <v>1</v>
      </c>
      <c r="O130" s="1">
        <v>1000</v>
      </c>
      <c r="T130" s="1">
        <v>1</v>
      </c>
      <c r="U130" s="1">
        <v>2000</v>
      </c>
      <c r="Z130" s="1">
        <v>1</v>
      </c>
      <c r="AA130" s="1">
        <v>25000</v>
      </c>
      <c r="AD130" s="1" t="s">
        <v>75</v>
      </c>
      <c r="AE130" s="2">
        <v>5000</v>
      </c>
      <c r="AF130" s="1" t="s">
        <v>76</v>
      </c>
      <c r="AG130" s="1">
        <v>4000</v>
      </c>
      <c r="AJ130" s="1">
        <v>1</v>
      </c>
      <c r="AK130" s="1">
        <v>2</v>
      </c>
      <c r="AL130" s="1">
        <v>2</v>
      </c>
      <c r="AM130" s="1">
        <v>2</v>
      </c>
      <c r="AN130" s="1">
        <v>2</v>
      </c>
      <c r="AO130" s="1">
        <v>2</v>
      </c>
      <c r="AP130" s="1">
        <v>2</v>
      </c>
      <c r="AQ130" s="1">
        <v>1</v>
      </c>
      <c r="AR130" s="1">
        <v>2</v>
      </c>
      <c r="AV130" s="1">
        <v>2</v>
      </c>
      <c r="AX130" s="1">
        <v>2</v>
      </c>
      <c r="BA130" s="1">
        <v>2</v>
      </c>
      <c r="BB130" s="1">
        <v>2</v>
      </c>
      <c r="BF130" s="1">
        <v>2</v>
      </c>
      <c r="BI130" s="1">
        <v>1</v>
      </c>
      <c r="BJ130" s="1">
        <v>1</v>
      </c>
      <c r="BK130" s="1">
        <v>1</v>
      </c>
      <c r="BL130" s="1">
        <v>1</v>
      </c>
      <c r="BM130" s="1" t="s">
        <v>0</v>
      </c>
    </row>
    <row r="131" spans="1:66" ht="15" customHeight="1">
      <c r="A131" s="6">
        <v>39723</v>
      </c>
      <c r="B131" s="1">
        <v>1</v>
      </c>
      <c r="C131" s="1">
        <v>1</v>
      </c>
      <c r="D131" s="1">
        <v>1</v>
      </c>
      <c r="E131" s="1">
        <v>1</v>
      </c>
      <c r="F131" s="4"/>
      <c r="G131" s="1">
        <v>2</v>
      </c>
      <c r="H131" s="1">
        <v>60</v>
      </c>
      <c r="I131" s="1">
        <v>250</v>
      </c>
      <c r="R131" s="1">
        <v>1</v>
      </c>
      <c r="S131" s="1">
        <v>60000</v>
      </c>
      <c r="AJ131" s="1">
        <v>1</v>
      </c>
      <c r="AK131" s="1">
        <v>2</v>
      </c>
      <c r="AL131" s="1">
        <v>2</v>
      </c>
      <c r="AM131" s="1">
        <v>3</v>
      </c>
      <c r="AN131" s="1">
        <v>2</v>
      </c>
      <c r="AQ131" s="1">
        <v>1</v>
      </c>
      <c r="AR131" s="1">
        <v>2</v>
      </c>
      <c r="AV131" s="1">
        <v>2</v>
      </c>
      <c r="AX131" s="1">
        <v>2</v>
      </c>
      <c r="BA131" s="1">
        <v>2</v>
      </c>
      <c r="BB131" s="1">
        <v>2</v>
      </c>
      <c r="BF131" s="1">
        <v>2</v>
      </c>
      <c r="BI131" s="1">
        <v>2</v>
      </c>
      <c r="BJ131" s="1">
        <v>2</v>
      </c>
      <c r="BK131" s="1">
        <v>1</v>
      </c>
      <c r="BL131" s="1">
        <v>1</v>
      </c>
      <c r="BM131" s="1">
        <v>4</v>
      </c>
      <c r="BN131" s="1">
        <v>1</v>
      </c>
    </row>
    <row r="132" spans="1:66" s="12" customFormat="1" ht="15" customHeight="1">
      <c r="A132" s="6">
        <v>41243</v>
      </c>
      <c r="B132" s="1">
        <v>1</v>
      </c>
      <c r="C132" s="1">
        <v>1</v>
      </c>
      <c r="D132" s="1">
        <v>1</v>
      </c>
      <c r="E132" s="1">
        <v>1</v>
      </c>
      <c r="F132" s="4"/>
      <c r="G132" s="1">
        <v>2</v>
      </c>
      <c r="H132" s="1">
        <v>60</v>
      </c>
      <c r="I132" s="1">
        <f>100+100</f>
        <v>200</v>
      </c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>
        <v>1</v>
      </c>
      <c r="AA132" s="1">
        <v>35000</v>
      </c>
      <c r="AB132" s="1"/>
      <c r="AC132" s="1"/>
      <c r="AD132" s="1" t="s">
        <v>80</v>
      </c>
      <c r="AE132" s="1">
        <v>8000</v>
      </c>
      <c r="AF132" s="1"/>
      <c r="AG132" s="1"/>
      <c r="AH132" s="1"/>
      <c r="AI132" s="1"/>
      <c r="AJ132" s="1">
        <v>3</v>
      </c>
      <c r="AK132" s="1">
        <v>2</v>
      </c>
      <c r="AL132" s="1">
        <v>2</v>
      </c>
      <c r="AM132" s="2">
        <v>3</v>
      </c>
      <c r="AN132" s="1">
        <v>2</v>
      </c>
      <c r="AO132" s="1">
        <v>2</v>
      </c>
      <c r="AP132" s="1">
        <v>2</v>
      </c>
      <c r="AQ132" s="1">
        <v>1</v>
      </c>
      <c r="AR132" s="1">
        <v>2</v>
      </c>
      <c r="AS132" s="1"/>
      <c r="AT132" s="1"/>
      <c r="AU132" s="1"/>
      <c r="AV132" s="1">
        <v>2</v>
      </c>
      <c r="AW132" s="1"/>
      <c r="AX132" s="1">
        <v>2</v>
      </c>
      <c r="AY132" s="1"/>
      <c r="AZ132" s="1"/>
      <c r="BA132" s="1">
        <v>2</v>
      </c>
      <c r="BB132" s="1">
        <v>2</v>
      </c>
      <c r="BC132" s="1"/>
      <c r="BD132" s="1"/>
      <c r="BE132" s="1"/>
      <c r="BF132" s="1">
        <v>2</v>
      </c>
      <c r="BG132" s="1"/>
      <c r="BH132" s="1"/>
      <c r="BI132" s="1">
        <v>2</v>
      </c>
      <c r="BJ132" s="1">
        <v>1</v>
      </c>
      <c r="BK132" s="1">
        <v>2</v>
      </c>
      <c r="BL132" s="1">
        <v>2</v>
      </c>
      <c r="BM132" s="1">
        <v>4</v>
      </c>
      <c r="BN132" s="1">
        <v>1</v>
      </c>
    </row>
    <row r="133" spans="1:66" ht="15" customHeight="1">
      <c r="A133" s="6">
        <v>39697</v>
      </c>
      <c r="B133" s="1">
        <v>1</v>
      </c>
      <c r="C133" s="1">
        <v>1</v>
      </c>
      <c r="D133" s="1">
        <v>1</v>
      </c>
      <c r="E133" s="1">
        <v>1</v>
      </c>
      <c r="F133" s="4"/>
      <c r="G133" s="1">
        <v>2</v>
      </c>
      <c r="H133" s="1">
        <v>30</v>
      </c>
      <c r="I133" s="1">
        <v>150</v>
      </c>
      <c r="J133" s="1">
        <v>1</v>
      </c>
      <c r="K133" s="1">
        <v>7000</v>
      </c>
      <c r="V133" s="1">
        <v>1</v>
      </c>
      <c r="W133" s="1">
        <v>32000</v>
      </c>
      <c r="AD133" s="1" t="s">
        <v>88</v>
      </c>
      <c r="AE133" s="1">
        <v>800</v>
      </c>
      <c r="AJ133" s="1">
        <v>1</v>
      </c>
      <c r="AK133" s="1">
        <v>2</v>
      </c>
      <c r="AL133" s="1">
        <v>2</v>
      </c>
      <c r="AN133" s="1">
        <v>2</v>
      </c>
      <c r="AO133" s="1">
        <v>2</v>
      </c>
      <c r="AP133" s="1">
        <v>2</v>
      </c>
      <c r="AQ133" s="1">
        <v>1</v>
      </c>
      <c r="AR133" s="1">
        <v>2</v>
      </c>
      <c r="AV133" s="1">
        <v>2</v>
      </c>
      <c r="AX133" s="1">
        <v>2</v>
      </c>
      <c r="BA133" s="1">
        <v>2</v>
      </c>
      <c r="BB133" s="1">
        <v>2</v>
      </c>
      <c r="BF133" s="1">
        <v>2</v>
      </c>
      <c r="BI133" s="1">
        <v>2</v>
      </c>
      <c r="BJ133" s="1">
        <v>1</v>
      </c>
      <c r="BK133" s="1">
        <v>1</v>
      </c>
      <c r="BL133" s="1">
        <v>1</v>
      </c>
      <c r="BM133" s="1">
        <v>3</v>
      </c>
      <c r="BN133" s="1">
        <v>2</v>
      </c>
    </row>
    <row r="134" spans="1:66" s="12" customFormat="1" ht="15" customHeight="1">
      <c r="A134" s="6">
        <v>41243</v>
      </c>
      <c r="B134" s="1">
        <v>1</v>
      </c>
      <c r="C134" s="1">
        <v>1</v>
      </c>
      <c r="D134" s="1">
        <v>1</v>
      </c>
      <c r="E134" s="1">
        <v>1</v>
      </c>
      <c r="F134" s="4"/>
      <c r="G134" s="1">
        <v>2</v>
      </c>
      <c r="H134" s="1">
        <v>30</v>
      </c>
      <c r="I134" s="1">
        <v>300</v>
      </c>
      <c r="J134" s="1"/>
      <c r="K134" s="1"/>
      <c r="L134" s="1">
        <v>1</v>
      </c>
      <c r="M134" s="1">
        <v>2000</v>
      </c>
      <c r="N134" s="1"/>
      <c r="O134" s="1"/>
      <c r="P134" s="1"/>
      <c r="Q134" s="1"/>
      <c r="R134" s="1"/>
      <c r="S134" s="1"/>
      <c r="T134" s="1"/>
      <c r="U134" s="1"/>
      <c r="V134" s="1">
        <v>1</v>
      </c>
      <c r="W134" s="1">
        <v>28500</v>
      </c>
      <c r="X134" s="1"/>
      <c r="Y134" s="1"/>
      <c r="Z134" s="1"/>
      <c r="AA134" s="1"/>
      <c r="AB134" s="1"/>
      <c r="AC134" s="1"/>
      <c r="AD134" s="1" t="s">
        <v>129</v>
      </c>
      <c r="AE134" s="1">
        <v>4000</v>
      </c>
      <c r="AF134" s="1" t="s">
        <v>130</v>
      </c>
      <c r="AG134" s="1">
        <v>1800</v>
      </c>
      <c r="AH134" s="1" t="s">
        <v>239</v>
      </c>
      <c r="AI134" s="1">
        <v>3200</v>
      </c>
      <c r="AJ134" s="1">
        <v>3</v>
      </c>
      <c r="AK134" s="1">
        <v>2</v>
      </c>
      <c r="AL134" s="1">
        <v>2</v>
      </c>
      <c r="AM134" s="1"/>
      <c r="AN134" s="1"/>
      <c r="AO134" s="1">
        <v>2</v>
      </c>
      <c r="AP134" s="1">
        <v>2</v>
      </c>
      <c r="AQ134" s="1">
        <v>1</v>
      </c>
      <c r="AR134" s="1">
        <v>2</v>
      </c>
      <c r="AS134" s="1"/>
      <c r="AT134" s="1"/>
      <c r="AU134" s="1"/>
      <c r="AV134" s="1">
        <v>2</v>
      </c>
      <c r="AW134" s="1"/>
      <c r="AX134" s="1">
        <v>2</v>
      </c>
      <c r="AY134" s="1"/>
      <c r="AZ134" s="1"/>
      <c r="BA134" s="1">
        <v>2</v>
      </c>
      <c r="BB134" s="1">
        <v>2</v>
      </c>
      <c r="BC134" s="1"/>
      <c r="BD134" s="1"/>
      <c r="BE134" s="1"/>
      <c r="BF134" s="1">
        <v>2</v>
      </c>
      <c r="BG134" s="1"/>
      <c r="BH134" s="1"/>
      <c r="BI134" s="1">
        <v>2</v>
      </c>
      <c r="BJ134" s="1">
        <v>2</v>
      </c>
      <c r="BK134" s="1">
        <v>2</v>
      </c>
      <c r="BL134" s="1">
        <v>1</v>
      </c>
      <c r="BM134" s="1">
        <v>4</v>
      </c>
      <c r="BN134" s="1">
        <v>2</v>
      </c>
    </row>
    <row r="135" spans="1:66" ht="15" customHeight="1">
      <c r="A135" s="6">
        <v>39695</v>
      </c>
      <c r="B135" s="1">
        <v>1</v>
      </c>
      <c r="C135" s="1">
        <v>1</v>
      </c>
      <c r="D135" s="1">
        <v>1</v>
      </c>
      <c r="E135" s="1">
        <v>1</v>
      </c>
      <c r="F135" s="4"/>
      <c r="G135" s="1">
        <v>2</v>
      </c>
      <c r="H135" s="1">
        <v>20</v>
      </c>
      <c r="I135" s="1">
        <v>150</v>
      </c>
      <c r="V135" s="1">
        <v>1</v>
      </c>
      <c r="W135" s="1">
        <v>39800</v>
      </c>
      <c r="AJ135" s="1">
        <v>1</v>
      </c>
      <c r="AK135" s="1">
        <v>2</v>
      </c>
      <c r="AL135" s="1">
        <v>2</v>
      </c>
      <c r="AM135" s="1" t="s">
        <v>2</v>
      </c>
      <c r="AN135" s="1">
        <v>2</v>
      </c>
      <c r="AO135" s="1">
        <v>2</v>
      </c>
      <c r="AP135" s="1">
        <v>2</v>
      </c>
      <c r="AQ135" s="1">
        <v>1</v>
      </c>
      <c r="AR135" s="1">
        <v>2</v>
      </c>
      <c r="AV135" s="1">
        <v>2</v>
      </c>
      <c r="AX135" s="1">
        <v>2</v>
      </c>
      <c r="BA135" s="1">
        <v>2</v>
      </c>
      <c r="BB135" s="1">
        <v>2</v>
      </c>
      <c r="BF135" s="1">
        <v>2</v>
      </c>
      <c r="BI135" s="1">
        <v>2</v>
      </c>
      <c r="BJ135" s="1">
        <v>1</v>
      </c>
      <c r="BK135" s="1">
        <v>2</v>
      </c>
      <c r="BL135" s="1">
        <v>1</v>
      </c>
      <c r="BM135" s="1">
        <v>4</v>
      </c>
      <c r="BN135" s="1">
        <v>1</v>
      </c>
    </row>
    <row r="136" spans="1:66" ht="15" customHeight="1">
      <c r="A136" s="6">
        <v>39697</v>
      </c>
      <c r="B136" s="1">
        <v>1</v>
      </c>
      <c r="C136" s="1">
        <v>1</v>
      </c>
      <c r="D136" s="1">
        <v>1</v>
      </c>
      <c r="E136" s="1">
        <v>1</v>
      </c>
      <c r="F136" s="4"/>
      <c r="G136" s="1">
        <v>2</v>
      </c>
      <c r="H136" s="1">
        <v>30</v>
      </c>
      <c r="I136" s="1">
        <v>100</v>
      </c>
      <c r="J136" s="1">
        <v>1</v>
      </c>
      <c r="K136" s="1">
        <v>6000</v>
      </c>
      <c r="L136" s="1">
        <v>1</v>
      </c>
      <c r="M136" s="1">
        <v>2800</v>
      </c>
      <c r="V136" s="1">
        <v>1</v>
      </c>
      <c r="W136" s="1">
        <v>31000</v>
      </c>
      <c r="AJ136" s="1">
        <v>1</v>
      </c>
      <c r="AK136" s="1">
        <v>2</v>
      </c>
      <c r="AL136" s="1">
        <v>2</v>
      </c>
      <c r="AN136" s="1">
        <v>2</v>
      </c>
      <c r="AO136" s="1">
        <v>2</v>
      </c>
      <c r="AP136" s="1">
        <v>2</v>
      </c>
      <c r="AQ136" s="1">
        <v>1</v>
      </c>
      <c r="AR136" s="1">
        <v>2</v>
      </c>
      <c r="AV136" s="1">
        <v>2</v>
      </c>
      <c r="AX136" s="1">
        <v>2</v>
      </c>
      <c r="BA136" s="1">
        <v>2</v>
      </c>
      <c r="BB136" s="1">
        <v>2</v>
      </c>
      <c r="BF136" s="1">
        <v>2</v>
      </c>
      <c r="BI136" s="1">
        <v>1</v>
      </c>
      <c r="BJ136" s="1">
        <v>2</v>
      </c>
      <c r="BK136" s="1">
        <v>2</v>
      </c>
      <c r="BL136" s="1">
        <v>1</v>
      </c>
      <c r="BM136" s="1">
        <v>4</v>
      </c>
      <c r="BN136" s="1">
        <v>1</v>
      </c>
    </row>
    <row r="137" spans="1:65" ht="15" customHeight="1">
      <c r="A137" s="6">
        <v>39687</v>
      </c>
      <c r="B137" s="1">
        <v>1</v>
      </c>
      <c r="C137" s="1">
        <v>1</v>
      </c>
      <c r="D137" s="1">
        <v>1</v>
      </c>
      <c r="E137" s="1">
        <v>1</v>
      </c>
      <c r="F137" s="4"/>
      <c r="G137" s="1">
        <v>2</v>
      </c>
      <c r="H137" s="1">
        <v>30</v>
      </c>
      <c r="I137" s="1">
        <v>150</v>
      </c>
      <c r="J137" s="1">
        <v>1</v>
      </c>
      <c r="K137" s="1">
        <v>1000</v>
      </c>
      <c r="L137" s="1">
        <v>1</v>
      </c>
      <c r="M137" s="1">
        <v>5000</v>
      </c>
      <c r="R137" s="1">
        <v>1</v>
      </c>
      <c r="S137" s="1">
        <v>3000</v>
      </c>
      <c r="V137" s="1">
        <v>1</v>
      </c>
      <c r="W137" s="1">
        <v>30000</v>
      </c>
      <c r="AJ137" s="1">
        <v>3</v>
      </c>
      <c r="AK137" s="1">
        <v>2</v>
      </c>
      <c r="AL137" s="1">
        <v>2</v>
      </c>
      <c r="AM137" s="1">
        <v>2</v>
      </c>
      <c r="AN137" s="1">
        <v>2</v>
      </c>
      <c r="AO137" s="1">
        <v>2</v>
      </c>
      <c r="AP137" s="1">
        <v>2</v>
      </c>
      <c r="AQ137" s="1">
        <v>1</v>
      </c>
      <c r="AR137" s="1">
        <v>2</v>
      </c>
      <c r="AV137" s="1">
        <v>2</v>
      </c>
      <c r="AX137" s="1">
        <v>2</v>
      </c>
      <c r="BA137" s="1">
        <v>2</v>
      </c>
      <c r="BB137" s="1">
        <v>2</v>
      </c>
      <c r="BF137" s="1">
        <v>2</v>
      </c>
      <c r="BI137" s="1">
        <v>1</v>
      </c>
      <c r="BJ137" s="1">
        <v>2</v>
      </c>
      <c r="BK137" s="1">
        <v>1</v>
      </c>
      <c r="BL137" s="1">
        <v>1</v>
      </c>
      <c r="BM137" s="1">
        <v>4</v>
      </c>
    </row>
    <row r="138" spans="1:66" s="12" customFormat="1" ht="15" customHeight="1">
      <c r="A138" s="6">
        <v>41243</v>
      </c>
      <c r="B138" s="1">
        <v>1</v>
      </c>
      <c r="C138" s="1">
        <v>1</v>
      </c>
      <c r="D138" s="1">
        <v>1</v>
      </c>
      <c r="E138" s="1">
        <v>1</v>
      </c>
      <c r="F138" s="4"/>
      <c r="G138" s="1">
        <v>2</v>
      </c>
      <c r="H138" s="1">
        <v>60</v>
      </c>
      <c r="I138" s="1">
        <f>150+150</f>
        <v>300</v>
      </c>
      <c r="J138" s="1"/>
      <c r="K138" s="1"/>
      <c r="L138" s="1"/>
      <c r="M138" s="1"/>
      <c r="N138" s="1"/>
      <c r="O138" s="1"/>
      <c r="P138" s="1"/>
      <c r="Q138" s="1"/>
      <c r="R138" s="1">
        <v>1</v>
      </c>
      <c r="S138" s="1">
        <v>22150</v>
      </c>
      <c r="T138" s="1"/>
      <c r="U138" s="1"/>
      <c r="V138" s="1">
        <v>1</v>
      </c>
      <c r="W138" s="1">
        <v>17850</v>
      </c>
      <c r="X138" s="1"/>
      <c r="Y138" s="1"/>
      <c r="Z138" s="1"/>
      <c r="AA138" s="1"/>
      <c r="AB138" s="1"/>
      <c r="AC138" s="1"/>
      <c r="AF138" s="1"/>
      <c r="AG138" s="1"/>
      <c r="AH138" s="1"/>
      <c r="AI138" s="1"/>
      <c r="AJ138" s="1">
        <v>3</v>
      </c>
      <c r="AK138" s="1">
        <v>2</v>
      </c>
      <c r="AL138" s="1">
        <v>2</v>
      </c>
      <c r="AM138" s="1">
        <v>3</v>
      </c>
      <c r="AN138" s="1">
        <v>2</v>
      </c>
      <c r="AO138" s="1">
        <v>2</v>
      </c>
      <c r="AP138" s="1">
        <v>2</v>
      </c>
      <c r="AQ138" s="1">
        <v>1</v>
      </c>
      <c r="AR138" s="1">
        <v>2</v>
      </c>
      <c r="AS138" s="1"/>
      <c r="AT138" s="1"/>
      <c r="AU138" s="1"/>
      <c r="AV138" s="1">
        <v>2</v>
      </c>
      <c r="AW138" s="1"/>
      <c r="AX138" s="1">
        <v>2</v>
      </c>
      <c r="AY138" s="1"/>
      <c r="AZ138" s="1"/>
      <c r="BA138" s="1">
        <v>2</v>
      </c>
      <c r="BB138" s="1">
        <v>2</v>
      </c>
      <c r="BC138" s="1"/>
      <c r="BD138" s="1"/>
      <c r="BE138" s="1"/>
      <c r="BF138" s="1">
        <v>2</v>
      </c>
      <c r="BG138" s="1"/>
      <c r="BH138" s="1"/>
      <c r="BI138" s="1">
        <v>2</v>
      </c>
      <c r="BJ138" s="1">
        <v>1</v>
      </c>
      <c r="BK138" s="1">
        <v>1</v>
      </c>
      <c r="BL138" s="1">
        <v>2</v>
      </c>
      <c r="BM138" s="1">
        <v>4</v>
      </c>
      <c r="BN138" s="1">
        <v>1</v>
      </c>
    </row>
    <row r="139" spans="1:65" ht="15" customHeight="1">
      <c r="A139" s="6">
        <v>39687</v>
      </c>
      <c r="B139" s="1">
        <v>1</v>
      </c>
      <c r="C139" s="1">
        <v>1</v>
      </c>
      <c r="D139" s="1">
        <v>1</v>
      </c>
      <c r="E139" s="1">
        <v>1</v>
      </c>
      <c r="F139" s="4"/>
      <c r="G139" s="1">
        <v>2</v>
      </c>
      <c r="H139" s="1">
        <v>15</v>
      </c>
      <c r="I139" s="1">
        <v>150</v>
      </c>
      <c r="V139" s="1">
        <v>1</v>
      </c>
      <c r="W139" s="1">
        <v>39900</v>
      </c>
      <c r="AJ139" s="1">
        <v>1</v>
      </c>
      <c r="AK139" s="1">
        <v>2</v>
      </c>
      <c r="AL139" s="1">
        <v>2</v>
      </c>
      <c r="AM139" s="1">
        <v>3</v>
      </c>
      <c r="AN139" s="1">
        <v>2</v>
      </c>
      <c r="AO139" s="1">
        <v>2</v>
      </c>
      <c r="AP139" s="1">
        <v>2</v>
      </c>
      <c r="AQ139" s="1">
        <v>1</v>
      </c>
      <c r="AR139" s="1">
        <v>2</v>
      </c>
      <c r="AV139" s="1">
        <v>2</v>
      </c>
      <c r="AX139" s="1">
        <v>2</v>
      </c>
      <c r="BA139" s="1">
        <v>2</v>
      </c>
      <c r="BB139" s="1">
        <v>2</v>
      </c>
      <c r="BF139" s="1">
        <v>2</v>
      </c>
      <c r="BI139" s="1">
        <v>1</v>
      </c>
      <c r="BJ139" s="1">
        <v>1</v>
      </c>
      <c r="BK139" s="1">
        <v>1</v>
      </c>
      <c r="BL139" s="1">
        <v>1</v>
      </c>
      <c r="BM139" s="1">
        <v>4</v>
      </c>
    </row>
    <row r="140" spans="1:66" s="12" customFormat="1" ht="15" customHeight="1">
      <c r="A140" s="6">
        <v>41243</v>
      </c>
      <c r="B140" s="1">
        <v>1</v>
      </c>
      <c r="C140" s="1">
        <v>1</v>
      </c>
      <c r="D140" s="1">
        <v>1</v>
      </c>
      <c r="E140" s="1">
        <v>1</v>
      </c>
      <c r="F140" s="4"/>
      <c r="G140" s="1">
        <v>2</v>
      </c>
      <c r="H140" s="1">
        <v>60</v>
      </c>
      <c r="I140" s="1">
        <v>150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>
        <v>1</v>
      </c>
      <c r="AK140" s="1">
        <v>2</v>
      </c>
      <c r="AL140" s="1">
        <v>2</v>
      </c>
      <c r="AM140" s="1"/>
      <c r="AN140" s="1">
        <v>2</v>
      </c>
      <c r="AO140" s="1">
        <v>2</v>
      </c>
      <c r="AP140" s="1">
        <v>2</v>
      </c>
      <c r="AQ140" s="1"/>
      <c r="AR140" s="1">
        <v>2</v>
      </c>
      <c r="AS140" s="1"/>
      <c r="AT140" s="1"/>
      <c r="AU140" s="1"/>
      <c r="AV140" s="1"/>
      <c r="AW140" s="1"/>
      <c r="AX140" s="1">
        <v>2</v>
      </c>
      <c r="AY140" s="1"/>
      <c r="AZ140" s="1"/>
      <c r="BA140" s="1">
        <v>2</v>
      </c>
      <c r="BB140" s="1">
        <v>2</v>
      </c>
      <c r="BC140" s="1"/>
      <c r="BD140" s="1"/>
      <c r="BE140" s="1"/>
      <c r="BF140" s="1">
        <v>2</v>
      </c>
      <c r="BG140" s="1"/>
      <c r="BH140" s="1"/>
      <c r="BI140" s="1">
        <v>1</v>
      </c>
      <c r="BJ140" s="1">
        <v>2</v>
      </c>
      <c r="BK140" s="1">
        <v>2</v>
      </c>
      <c r="BL140" s="1">
        <v>2</v>
      </c>
      <c r="BM140" s="1">
        <v>1</v>
      </c>
      <c r="BN140" s="1">
        <v>1</v>
      </c>
    </row>
    <row r="141" spans="1:4" ht="15" customHeight="1">
      <c r="A141" s="6">
        <v>39723</v>
      </c>
      <c r="B141" s="1">
        <v>1</v>
      </c>
      <c r="C141" s="1">
        <v>1</v>
      </c>
      <c r="D141" s="1">
        <v>1</v>
      </c>
    </row>
    <row r="142" spans="1:66" ht="15" customHeight="1">
      <c r="A142" s="6">
        <v>39696</v>
      </c>
      <c r="B142" s="1">
        <v>1</v>
      </c>
      <c r="C142" s="1">
        <v>1</v>
      </c>
      <c r="D142" s="1">
        <v>1</v>
      </c>
      <c r="E142" s="1">
        <v>1</v>
      </c>
      <c r="F142" s="4"/>
      <c r="G142" s="1">
        <v>2</v>
      </c>
      <c r="H142" s="1">
        <v>40</v>
      </c>
      <c r="I142" s="1">
        <v>0</v>
      </c>
      <c r="N142" s="1">
        <v>1</v>
      </c>
      <c r="O142" s="1">
        <v>2000</v>
      </c>
      <c r="V142" s="1">
        <v>1</v>
      </c>
      <c r="W142" s="1">
        <v>9000</v>
      </c>
      <c r="AD142" s="1" t="s">
        <v>75</v>
      </c>
      <c r="AE142" s="1">
        <v>28000</v>
      </c>
      <c r="AJ142" s="1">
        <v>1</v>
      </c>
      <c r="AK142" s="1">
        <v>2</v>
      </c>
      <c r="AL142" s="1">
        <v>2</v>
      </c>
      <c r="AN142" s="1">
        <v>2</v>
      </c>
      <c r="AO142" s="1">
        <v>2</v>
      </c>
      <c r="AP142" s="1">
        <v>2</v>
      </c>
      <c r="AQ142" s="1">
        <v>1</v>
      </c>
      <c r="AR142" s="1">
        <v>2</v>
      </c>
      <c r="AV142" s="1">
        <v>2</v>
      </c>
      <c r="AX142" s="1">
        <v>2</v>
      </c>
      <c r="BA142" s="1">
        <v>2</v>
      </c>
      <c r="BB142" s="1">
        <v>2</v>
      </c>
      <c r="BF142" s="1">
        <v>2</v>
      </c>
      <c r="BI142" s="1">
        <v>1</v>
      </c>
      <c r="BJ142" s="1">
        <v>1</v>
      </c>
      <c r="BK142" s="1">
        <v>2</v>
      </c>
      <c r="BL142" s="1">
        <v>1</v>
      </c>
      <c r="BM142" s="1">
        <v>2</v>
      </c>
      <c r="BN142" s="1">
        <v>1</v>
      </c>
    </row>
    <row r="143" spans="1:31" ht="15" customHeight="1">
      <c r="A143" s="6">
        <v>39695</v>
      </c>
      <c r="B143" s="1">
        <v>1</v>
      </c>
      <c r="C143" s="1">
        <v>1</v>
      </c>
      <c r="D143" s="1">
        <v>1</v>
      </c>
      <c r="E143" s="1">
        <v>1</v>
      </c>
      <c r="F143" s="4"/>
      <c r="G143" s="1">
        <v>2</v>
      </c>
      <c r="H143" s="1">
        <v>60</v>
      </c>
      <c r="I143" s="1">
        <v>200</v>
      </c>
      <c r="J143" s="1">
        <v>1</v>
      </c>
      <c r="K143" s="1">
        <v>3000</v>
      </c>
      <c r="L143" s="1">
        <v>1</v>
      </c>
      <c r="M143" s="1">
        <v>1500</v>
      </c>
      <c r="V143" s="1">
        <v>1</v>
      </c>
      <c r="W143" s="1">
        <v>30000</v>
      </c>
      <c r="AD143" s="1" t="s">
        <v>80</v>
      </c>
      <c r="AE143" s="1">
        <v>4500</v>
      </c>
    </row>
    <row r="144" spans="1:66" ht="15" customHeight="1">
      <c r="A144" s="6">
        <v>39694</v>
      </c>
      <c r="B144" s="1">
        <v>1</v>
      </c>
      <c r="C144" s="1">
        <v>2</v>
      </c>
      <c r="D144" s="1">
        <v>1</v>
      </c>
      <c r="E144" s="1">
        <v>1</v>
      </c>
      <c r="F144" s="4"/>
      <c r="G144" s="1">
        <v>2</v>
      </c>
      <c r="H144" s="1">
        <v>120</v>
      </c>
      <c r="I144" s="1">
        <v>0</v>
      </c>
      <c r="J144" s="1">
        <v>1</v>
      </c>
      <c r="K144" s="1">
        <v>18000</v>
      </c>
      <c r="L144" s="1">
        <v>1</v>
      </c>
      <c r="M144" s="1">
        <v>7000</v>
      </c>
      <c r="Z144" s="1">
        <v>1</v>
      </c>
      <c r="AA144" s="1">
        <v>10600</v>
      </c>
      <c r="AB144" s="1">
        <v>1</v>
      </c>
      <c r="AC144" s="1">
        <v>5400</v>
      </c>
      <c r="AJ144" s="1">
        <v>3</v>
      </c>
      <c r="AK144" s="1">
        <v>2</v>
      </c>
      <c r="AL144" s="1">
        <v>2</v>
      </c>
      <c r="AM144" s="1" t="s">
        <v>2</v>
      </c>
      <c r="AN144" s="1">
        <v>2</v>
      </c>
      <c r="AO144" s="1">
        <v>2</v>
      </c>
      <c r="AP144" s="1">
        <v>2</v>
      </c>
      <c r="AQ144" s="1">
        <v>1</v>
      </c>
      <c r="AR144" s="1">
        <v>2</v>
      </c>
      <c r="AV144" s="1">
        <v>2</v>
      </c>
      <c r="AX144" s="1">
        <v>2</v>
      </c>
      <c r="BA144" s="1">
        <v>2</v>
      </c>
      <c r="BB144" s="1">
        <v>2</v>
      </c>
      <c r="BF144" s="1">
        <v>2</v>
      </c>
      <c r="BI144" s="1">
        <v>1</v>
      </c>
      <c r="BJ144" s="1">
        <v>2</v>
      </c>
      <c r="BK144" s="1">
        <v>1</v>
      </c>
      <c r="BL144" s="1">
        <v>1</v>
      </c>
      <c r="BM144" s="1">
        <v>1</v>
      </c>
      <c r="BN144" s="1">
        <v>2</v>
      </c>
    </row>
    <row r="145" spans="1:4" ht="15" customHeight="1">
      <c r="A145" s="6">
        <v>39695</v>
      </c>
      <c r="D145" s="1"/>
    </row>
    <row r="146" spans="1:66" ht="15" customHeight="1">
      <c r="A146" s="6">
        <v>39695</v>
      </c>
      <c r="B146" s="1">
        <v>1</v>
      </c>
      <c r="C146" s="1">
        <v>1</v>
      </c>
      <c r="D146" s="1">
        <v>1</v>
      </c>
      <c r="E146" s="1">
        <v>1</v>
      </c>
      <c r="F146" s="4"/>
      <c r="G146" s="1">
        <v>2</v>
      </c>
      <c r="H146" s="1">
        <v>45</v>
      </c>
      <c r="I146" s="1">
        <v>150</v>
      </c>
      <c r="J146" s="1">
        <v>1</v>
      </c>
      <c r="K146" s="1">
        <v>6600</v>
      </c>
      <c r="Z146" s="1">
        <v>1</v>
      </c>
      <c r="AA146" s="1">
        <v>32000</v>
      </c>
      <c r="AD146" s="1" t="s">
        <v>85</v>
      </c>
      <c r="AE146" s="1">
        <v>1350</v>
      </c>
      <c r="AJ146" s="1">
        <v>1</v>
      </c>
      <c r="AK146" s="1">
        <v>2</v>
      </c>
      <c r="AL146" s="1">
        <v>2</v>
      </c>
      <c r="AN146" s="1">
        <v>2</v>
      </c>
      <c r="AO146" s="1">
        <v>2</v>
      </c>
      <c r="AP146" s="1">
        <v>2</v>
      </c>
      <c r="AQ146" s="1">
        <v>1</v>
      </c>
      <c r="AR146" s="1">
        <v>2</v>
      </c>
      <c r="AV146" s="1">
        <v>2</v>
      </c>
      <c r="AX146" s="1">
        <v>2</v>
      </c>
      <c r="BA146" s="1">
        <v>2</v>
      </c>
      <c r="BB146" s="1">
        <v>2</v>
      </c>
      <c r="BF146" s="1">
        <v>2</v>
      </c>
      <c r="BI146" s="1">
        <v>2</v>
      </c>
      <c r="BJ146" s="1">
        <v>1</v>
      </c>
      <c r="BK146" s="1">
        <v>2</v>
      </c>
      <c r="BL146" s="1">
        <v>1</v>
      </c>
      <c r="BM146" s="1">
        <v>4</v>
      </c>
      <c r="BN146" s="1">
        <v>1</v>
      </c>
    </row>
    <row r="147" spans="1:65" ht="15" customHeight="1">
      <c r="A147" s="6">
        <v>39687</v>
      </c>
      <c r="B147" s="1">
        <v>1</v>
      </c>
      <c r="C147" s="1">
        <v>1</v>
      </c>
      <c r="D147" s="1">
        <v>1</v>
      </c>
      <c r="E147" s="1">
        <v>1</v>
      </c>
      <c r="F147" s="4"/>
      <c r="G147" s="1">
        <v>2</v>
      </c>
      <c r="H147" s="1">
        <v>60</v>
      </c>
      <c r="I147" s="1">
        <v>100</v>
      </c>
      <c r="J147" s="1">
        <v>1</v>
      </c>
      <c r="K147" s="1">
        <v>2700</v>
      </c>
      <c r="L147" s="1">
        <v>1</v>
      </c>
      <c r="M147" s="1">
        <v>5000</v>
      </c>
      <c r="V147" s="1">
        <v>1</v>
      </c>
      <c r="W147" s="1">
        <v>17600</v>
      </c>
      <c r="Z147" s="1">
        <v>1</v>
      </c>
      <c r="AA147" s="1">
        <v>15000</v>
      </c>
      <c r="AJ147" s="1">
        <v>1</v>
      </c>
      <c r="AK147" s="1">
        <v>2</v>
      </c>
      <c r="AL147" s="1">
        <v>2</v>
      </c>
      <c r="AM147" s="1">
        <v>2</v>
      </c>
      <c r="AN147" s="1">
        <v>2</v>
      </c>
      <c r="AO147" s="1">
        <v>2</v>
      </c>
      <c r="AP147" s="1">
        <v>2</v>
      </c>
      <c r="AQ147" s="1">
        <v>1</v>
      </c>
      <c r="AR147" s="1">
        <v>2</v>
      </c>
      <c r="AV147" s="1">
        <v>2</v>
      </c>
      <c r="AX147" s="1">
        <v>2</v>
      </c>
      <c r="BA147" s="1">
        <v>2</v>
      </c>
      <c r="BB147" s="1">
        <v>2</v>
      </c>
      <c r="BF147" s="1">
        <v>2</v>
      </c>
      <c r="BI147" s="1">
        <v>2</v>
      </c>
      <c r="BJ147" s="1">
        <v>1</v>
      </c>
      <c r="BK147" s="1">
        <v>2</v>
      </c>
      <c r="BL147" s="1">
        <v>1</v>
      </c>
      <c r="BM147" s="1">
        <v>4</v>
      </c>
    </row>
    <row r="148" spans="1:66" ht="15" customHeight="1">
      <c r="A148" s="6">
        <v>39714</v>
      </c>
      <c r="B148" s="1">
        <v>1</v>
      </c>
      <c r="C148" s="1">
        <v>1</v>
      </c>
      <c r="D148" s="1">
        <v>1</v>
      </c>
      <c r="E148" s="1">
        <v>1</v>
      </c>
      <c r="F148" s="4"/>
      <c r="G148" s="1">
        <v>2</v>
      </c>
      <c r="H148" s="1">
        <v>20</v>
      </c>
      <c r="I148" s="1">
        <f>150+150</f>
        <v>300</v>
      </c>
      <c r="J148" s="1">
        <v>1</v>
      </c>
      <c r="K148" s="1">
        <v>6000</v>
      </c>
      <c r="R148" s="1">
        <v>1</v>
      </c>
      <c r="S148" s="1">
        <v>8000</v>
      </c>
      <c r="V148" s="1">
        <v>1</v>
      </c>
      <c r="W148" s="1">
        <v>25000</v>
      </c>
      <c r="AJ148" s="1">
        <v>3</v>
      </c>
      <c r="AK148" s="1">
        <v>2</v>
      </c>
      <c r="AL148" s="1">
        <v>2</v>
      </c>
      <c r="AN148" s="1">
        <v>2</v>
      </c>
      <c r="AO148" s="1">
        <v>2</v>
      </c>
      <c r="AP148" s="1">
        <v>2</v>
      </c>
      <c r="AQ148" s="1">
        <v>1</v>
      </c>
      <c r="AR148" s="1">
        <v>2</v>
      </c>
      <c r="AV148" s="1">
        <v>2</v>
      </c>
      <c r="AX148" s="1">
        <v>2</v>
      </c>
      <c r="BA148" s="1">
        <v>2</v>
      </c>
      <c r="BB148" s="1">
        <v>2</v>
      </c>
      <c r="BF148" s="1">
        <v>2</v>
      </c>
      <c r="BI148" s="1">
        <v>2</v>
      </c>
      <c r="BJ148" s="1">
        <v>1</v>
      </c>
      <c r="BK148" s="1">
        <v>1</v>
      </c>
      <c r="BL148" s="1">
        <v>1</v>
      </c>
      <c r="BM148" s="1">
        <v>4</v>
      </c>
      <c r="BN148" s="1">
        <v>1</v>
      </c>
    </row>
    <row r="149" spans="1:66" ht="15" customHeight="1">
      <c r="A149" s="6">
        <v>39695</v>
      </c>
      <c r="B149" s="1">
        <v>1</v>
      </c>
      <c r="C149" s="1">
        <v>1</v>
      </c>
      <c r="D149" s="1">
        <v>1</v>
      </c>
      <c r="E149" s="1">
        <v>1</v>
      </c>
      <c r="F149" s="4"/>
      <c r="G149" s="1">
        <v>2</v>
      </c>
      <c r="H149" s="1">
        <v>60</v>
      </c>
      <c r="I149" s="1">
        <v>0</v>
      </c>
      <c r="L149" s="1">
        <v>1</v>
      </c>
      <c r="M149" s="1">
        <v>1000</v>
      </c>
      <c r="V149" s="1">
        <v>1</v>
      </c>
      <c r="W149" s="1">
        <v>8000</v>
      </c>
      <c r="Z149" s="1">
        <v>1</v>
      </c>
      <c r="AA149" s="1">
        <v>25000</v>
      </c>
      <c r="AD149" s="1" t="s">
        <v>81</v>
      </c>
      <c r="AE149" s="1">
        <v>1500</v>
      </c>
      <c r="AF149" s="1" t="s">
        <v>83</v>
      </c>
      <c r="AG149" s="1">
        <v>6000</v>
      </c>
      <c r="AJ149" s="1">
        <v>1</v>
      </c>
      <c r="AK149" s="1">
        <v>2</v>
      </c>
      <c r="AL149" s="1">
        <v>2</v>
      </c>
      <c r="AM149" s="1">
        <v>2</v>
      </c>
      <c r="AN149" s="1">
        <v>2</v>
      </c>
      <c r="AO149" s="1">
        <v>2</v>
      </c>
      <c r="AP149" s="1">
        <v>2</v>
      </c>
      <c r="AQ149" s="1">
        <v>1</v>
      </c>
      <c r="AR149" s="1">
        <v>2</v>
      </c>
      <c r="AV149" s="1">
        <v>2</v>
      </c>
      <c r="AX149" s="1">
        <v>2</v>
      </c>
      <c r="BA149" s="1">
        <v>2</v>
      </c>
      <c r="BB149" s="1">
        <v>2</v>
      </c>
      <c r="BF149" s="1">
        <v>2</v>
      </c>
      <c r="BI149" s="1">
        <v>1</v>
      </c>
      <c r="BJ149" s="1">
        <v>1</v>
      </c>
      <c r="BK149" s="1">
        <v>2</v>
      </c>
      <c r="BL149" s="1">
        <v>1</v>
      </c>
      <c r="BM149" s="1">
        <v>4</v>
      </c>
      <c r="BN149" s="1">
        <v>1</v>
      </c>
    </row>
    <row r="150" spans="1:66" ht="15" customHeight="1">
      <c r="A150" s="6">
        <v>39695</v>
      </c>
      <c r="B150" s="1">
        <v>1</v>
      </c>
      <c r="C150" s="1">
        <v>1</v>
      </c>
      <c r="D150" s="1">
        <v>1</v>
      </c>
      <c r="E150" s="1">
        <v>1</v>
      </c>
      <c r="F150" s="4"/>
      <c r="G150" s="1">
        <v>2</v>
      </c>
      <c r="H150" s="1">
        <v>15</v>
      </c>
      <c r="I150" s="1">
        <v>0</v>
      </c>
      <c r="J150" s="1">
        <v>1</v>
      </c>
      <c r="K150" s="1">
        <v>5000</v>
      </c>
      <c r="Z150" s="1">
        <v>1</v>
      </c>
      <c r="AA150" s="1">
        <v>22500</v>
      </c>
      <c r="AD150" s="1" t="s">
        <v>81</v>
      </c>
      <c r="AE150" s="1">
        <v>9200</v>
      </c>
      <c r="AF150" s="1" t="s">
        <v>84</v>
      </c>
      <c r="AG150" s="1">
        <v>2500</v>
      </c>
      <c r="AJ150" s="1">
        <v>1</v>
      </c>
      <c r="AK150" s="1">
        <v>2</v>
      </c>
      <c r="AL150" s="1">
        <v>2</v>
      </c>
      <c r="AN150" s="1">
        <v>2</v>
      </c>
      <c r="AO150" s="1">
        <v>2</v>
      </c>
      <c r="AP150" s="1">
        <v>2</v>
      </c>
      <c r="AQ150" s="1">
        <v>1</v>
      </c>
      <c r="AR150" s="1">
        <v>2</v>
      </c>
      <c r="AV150" s="1">
        <v>2</v>
      </c>
      <c r="AX150" s="1">
        <v>2</v>
      </c>
      <c r="BA150" s="1">
        <v>2</v>
      </c>
      <c r="BB150" s="1">
        <v>2</v>
      </c>
      <c r="BF150" s="1">
        <v>2</v>
      </c>
      <c r="BI150" s="1">
        <v>1</v>
      </c>
      <c r="BJ150" s="1">
        <v>1</v>
      </c>
      <c r="BK150" s="1">
        <v>2</v>
      </c>
      <c r="BL150" s="1">
        <v>1</v>
      </c>
      <c r="BM150" s="1">
        <v>4</v>
      </c>
      <c r="BN150" s="1">
        <v>1</v>
      </c>
    </row>
    <row r="151" spans="1:65" ht="15" customHeight="1">
      <c r="A151" s="6">
        <v>39687</v>
      </c>
      <c r="B151" s="1">
        <v>1</v>
      </c>
      <c r="C151" s="1">
        <v>1</v>
      </c>
      <c r="D151" s="1">
        <v>1</v>
      </c>
      <c r="E151" s="1">
        <v>1</v>
      </c>
      <c r="F151" s="4"/>
      <c r="G151" s="1">
        <v>2</v>
      </c>
      <c r="H151" s="1">
        <v>60</v>
      </c>
      <c r="I151" s="1">
        <v>0</v>
      </c>
      <c r="L151" s="1">
        <v>1</v>
      </c>
      <c r="M151" s="1">
        <v>6500</v>
      </c>
      <c r="V151" s="1">
        <v>1</v>
      </c>
      <c r="W151" s="1">
        <v>31500</v>
      </c>
      <c r="AB151" s="1">
        <v>1</v>
      </c>
      <c r="AC151" s="1">
        <v>1500</v>
      </c>
      <c r="AJ151" s="1">
        <v>3</v>
      </c>
      <c r="AK151" s="1">
        <v>2</v>
      </c>
      <c r="AL151" s="1">
        <v>2</v>
      </c>
      <c r="AM151" s="1">
        <v>2</v>
      </c>
      <c r="AN151" s="1">
        <v>2</v>
      </c>
      <c r="AO151" s="1">
        <v>2</v>
      </c>
      <c r="AP151" s="1">
        <v>2</v>
      </c>
      <c r="AQ151" s="1">
        <v>1</v>
      </c>
      <c r="AR151" s="1">
        <v>2</v>
      </c>
      <c r="AV151" s="1">
        <v>2</v>
      </c>
      <c r="AX151" s="1">
        <v>2</v>
      </c>
      <c r="BA151" s="1">
        <v>2</v>
      </c>
      <c r="BB151" s="1">
        <v>2</v>
      </c>
      <c r="BF151" s="1">
        <v>2</v>
      </c>
      <c r="BI151" s="1">
        <v>1</v>
      </c>
      <c r="BJ151" s="1">
        <v>1</v>
      </c>
      <c r="BK151" s="1">
        <v>1</v>
      </c>
      <c r="BL151" s="1">
        <v>2</v>
      </c>
      <c r="BM151" s="1">
        <v>4</v>
      </c>
    </row>
    <row r="152" spans="1:66" ht="15" customHeight="1">
      <c r="A152" s="6">
        <v>41241</v>
      </c>
      <c r="B152" s="4">
        <v>1</v>
      </c>
      <c r="C152" s="4">
        <v>1</v>
      </c>
      <c r="D152" s="4">
        <v>1</v>
      </c>
      <c r="E152" s="4">
        <v>1</v>
      </c>
      <c r="F152" s="4"/>
      <c r="G152" s="1">
        <v>2</v>
      </c>
      <c r="H152" s="1">
        <v>60</v>
      </c>
      <c r="I152" s="1">
        <v>80</v>
      </c>
      <c r="J152" s="1">
        <v>1</v>
      </c>
      <c r="K152" s="1">
        <v>750</v>
      </c>
      <c r="N152" s="2"/>
      <c r="V152" s="1">
        <v>1</v>
      </c>
      <c r="W152" s="1">
        <v>29250</v>
      </c>
      <c r="AJ152" s="1">
        <v>1</v>
      </c>
      <c r="AK152" s="1">
        <v>2</v>
      </c>
      <c r="AL152" s="1">
        <v>2</v>
      </c>
      <c r="AN152" s="1">
        <v>1</v>
      </c>
      <c r="AO152" s="1">
        <v>1</v>
      </c>
      <c r="AP152" s="1">
        <v>2</v>
      </c>
      <c r="AQ152" s="1">
        <v>1</v>
      </c>
      <c r="AR152" s="1">
        <v>2</v>
      </c>
      <c r="AV152" s="1">
        <v>2</v>
      </c>
      <c r="AX152" s="1">
        <v>2</v>
      </c>
      <c r="BA152" s="1">
        <v>1</v>
      </c>
      <c r="BB152" s="1">
        <v>2</v>
      </c>
      <c r="BF152" s="1">
        <v>2</v>
      </c>
      <c r="BI152" s="1">
        <v>2</v>
      </c>
      <c r="BJ152" s="1">
        <v>2</v>
      </c>
      <c r="BK152" s="1">
        <v>2</v>
      </c>
      <c r="BL152" s="1">
        <v>2</v>
      </c>
      <c r="BM152" s="1">
        <v>4</v>
      </c>
      <c r="BN152" s="1">
        <v>1</v>
      </c>
    </row>
    <row r="153" spans="1:66" ht="15" customHeight="1">
      <c r="A153" s="6">
        <v>39707</v>
      </c>
      <c r="B153" s="1">
        <v>1</v>
      </c>
      <c r="C153" s="1">
        <v>1</v>
      </c>
      <c r="D153" s="1">
        <v>1</v>
      </c>
      <c r="E153" s="1">
        <v>1</v>
      </c>
      <c r="F153" s="4"/>
      <c r="G153" s="1">
        <v>2</v>
      </c>
      <c r="H153" s="1">
        <v>60</v>
      </c>
      <c r="I153" s="1">
        <v>150</v>
      </c>
      <c r="N153" s="2"/>
      <c r="V153" s="1">
        <v>1</v>
      </c>
      <c r="W153" s="1">
        <v>39900</v>
      </c>
      <c r="AE153" s="2"/>
      <c r="AJ153" s="1">
        <v>1</v>
      </c>
      <c r="AK153" s="1">
        <v>2</v>
      </c>
      <c r="AL153" s="1">
        <v>2</v>
      </c>
      <c r="AN153" s="1">
        <v>2</v>
      </c>
      <c r="AO153" s="1">
        <v>2</v>
      </c>
      <c r="AP153" s="1">
        <v>2</v>
      </c>
      <c r="AQ153" s="1">
        <v>1</v>
      </c>
      <c r="AR153" s="1">
        <v>2</v>
      </c>
      <c r="AV153" s="1">
        <v>2</v>
      </c>
      <c r="AX153" s="1">
        <v>2</v>
      </c>
      <c r="BA153" s="1">
        <v>2</v>
      </c>
      <c r="BB153" s="1">
        <v>2</v>
      </c>
      <c r="BF153" s="1">
        <v>2</v>
      </c>
      <c r="BI153" s="1">
        <v>2</v>
      </c>
      <c r="BJ153" s="1">
        <v>1</v>
      </c>
      <c r="BK153" s="1">
        <v>1</v>
      </c>
      <c r="BL153" s="1">
        <v>1</v>
      </c>
      <c r="BM153" s="1">
        <v>4</v>
      </c>
      <c r="BN153" s="1">
        <v>2</v>
      </c>
    </row>
    <row r="154" spans="1:66" s="12" customFormat="1" ht="15" customHeight="1">
      <c r="A154" s="6" t="s">
        <v>131</v>
      </c>
      <c r="B154" s="1">
        <v>1</v>
      </c>
      <c r="C154" s="1">
        <v>2</v>
      </c>
      <c r="D154" s="1">
        <v>1</v>
      </c>
      <c r="E154" s="1">
        <v>1</v>
      </c>
      <c r="F154" s="4"/>
      <c r="G154" s="1">
        <v>2</v>
      </c>
      <c r="H154" s="1">
        <v>60</v>
      </c>
      <c r="I154" s="1">
        <f>100+100+100</f>
        <v>300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>
        <v>1</v>
      </c>
      <c r="AK154" s="1">
        <v>2</v>
      </c>
      <c r="AL154" s="1">
        <v>2</v>
      </c>
      <c r="AM154" s="1">
        <v>2</v>
      </c>
      <c r="AN154" s="1">
        <v>1</v>
      </c>
      <c r="AO154" s="1">
        <v>1</v>
      </c>
      <c r="AP154" s="1">
        <v>2</v>
      </c>
      <c r="AQ154" s="1">
        <v>1</v>
      </c>
      <c r="AR154" s="1">
        <v>2</v>
      </c>
      <c r="AS154" s="1"/>
      <c r="AT154" s="1"/>
      <c r="AU154" s="1"/>
      <c r="AV154" s="1">
        <v>2</v>
      </c>
      <c r="AW154" s="1"/>
      <c r="AX154" s="1">
        <v>2</v>
      </c>
      <c r="AY154" s="1"/>
      <c r="AZ154" s="1"/>
      <c r="BA154" s="1">
        <v>2</v>
      </c>
      <c r="BB154" s="1">
        <v>2</v>
      </c>
      <c r="BC154" s="1"/>
      <c r="BD154" s="1"/>
      <c r="BE154" s="1"/>
      <c r="BF154" s="1">
        <v>2</v>
      </c>
      <c r="BG154" s="1"/>
      <c r="BH154" s="1"/>
      <c r="BI154" s="1">
        <v>2</v>
      </c>
      <c r="BJ154" s="1">
        <v>2</v>
      </c>
      <c r="BK154" s="1">
        <v>2</v>
      </c>
      <c r="BL154" s="1">
        <v>2</v>
      </c>
      <c r="BM154" s="1">
        <v>4</v>
      </c>
      <c r="BN154" s="1">
        <v>1</v>
      </c>
    </row>
    <row r="155" spans="1:66" ht="15" customHeight="1">
      <c r="A155" s="6">
        <v>39694</v>
      </c>
      <c r="B155" s="1">
        <v>1</v>
      </c>
      <c r="C155" s="1">
        <v>1</v>
      </c>
      <c r="D155" s="1">
        <v>1</v>
      </c>
      <c r="E155" s="1">
        <v>1</v>
      </c>
      <c r="F155" s="4"/>
      <c r="G155" s="1">
        <v>2</v>
      </c>
      <c r="H155" s="1">
        <v>60</v>
      </c>
      <c r="I155" s="1">
        <v>0</v>
      </c>
      <c r="J155" s="1">
        <v>1</v>
      </c>
      <c r="K155" s="1">
        <v>7000</v>
      </c>
      <c r="V155" s="1">
        <v>1</v>
      </c>
      <c r="W155" s="1">
        <v>35000</v>
      </c>
      <c r="AJ155" s="1">
        <v>3</v>
      </c>
      <c r="AK155" s="1">
        <v>2</v>
      </c>
      <c r="AL155" s="1">
        <v>2</v>
      </c>
      <c r="AM155" s="1" t="s">
        <v>2</v>
      </c>
      <c r="AN155" s="1">
        <v>2</v>
      </c>
      <c r="AO155" s="1">
        <v>2</v>
      </c>
      <c r="AP155" s="1">
        <v>2</v>
      </c>
      <c r="AQ155" s="1">
        <v>1</v>
      </c>
      <c r="AR155" s="1">
        <v>2</v>
      </c>
      <c r="AV155" s="1">
        <v>2</v>
      </c>
      <c r="AX155" s="1">
        <v>2</v>
      </c>
      <c r="BA155" s="1">
        <v>1</v>
      </c>
      <c r="BB155" s="1">
        <v>2</v>
      </c>
      <c r="BF155" s="1">
        <v>2</v>
      </c>
      <c r="BI155" s="1">
        <v>2</v>
      </c>
      <c r="BJ155" s="1">
        <v>1</v>
      </c>
      <c r="BK155" s="1">
        <v>1</v>
      </c>
      <c r="BL155" s="1">
        <v>1</v>
      </c>
      <c r="BM155" s="1">
        <v>4</v>
      </c>
      <c r="BN155" s="1">
        <v>1</v>
      </c>
    </row>
    <row r="156" spans="1:66" ht="15" customHeight="1">
      <c r="A156" s="6">
        <v>39714</v>
      </c>
      <c r="B156" s="1">
        <v>1</v>
      </c>
      <c r="C156" s="1">
        <v>1</v>
      </c>
      <c r="D156" s="1">
        <v>1</v>
      </c>
      <c r="E156" s="1">
        <v>1</v>
      </c>
      <c r="F156" s="4"/>
      <c r="G156" s="1">
        <v>2</v>
      </c>
      <c r="H156" s="1">
        <v>60</v>
      </c>
      <c r="I156" s="1">
        <v>400</v>
      </c>
      <c r="J156" s="1">
        <v>1</v>
      </c>
      <c r="K156" s="1">
        <v>3000</v>
      </c>
      <c r="V156" s="1">
        <v>1</v>
      </c>
      <c r="W156" s="1">
        <v>30000</v>
      </c>
      <c r="AD156" s="1" t="s">
        <v>103</v>
      </c>
      <c r="AE156" s="1">
        <v>6800</v>
      </c>
      <c r="AJ156" s="1">
        <v>1</v>
      </c>
      <c r="AK156" s="1">
        <v>2</v>
      </c>
      <c r="AL156" s="1">
        <v>2</v>
      </c>
      <c r="AN156" s="1">
        <v>2</v>
      </c>
      <c r="AO156" s="1">
        <v>2</v>
      </c>
      <c r="AP156" s="1">
        <v>2</v>
      </c>
      <c r="AQ156" s="1">
        <v>1</v>
      </c>
      <c r="AR156" s="1">
        <v>2</v>
      </c>
      <c r="AV156" s="1">
        <v>2</v>
      </c>
      <c r="AX156" s="1">
        <v>2</v>
      </c>
      <c r="BA156" s="1">
        <v>2</v>
      </c>
      <c r="BB156" s="1">
        <v>2</v>
      </c>
      <c r="BF156" s="1">
        <v>2</v>
      </c>
      <c r="BI156" s="1">
        <v>2</v>
      </c>
      <c r="BJ156" s="1">
        <v>1</v>
      </c>
      <c r="BK156" s="1">
        <v>1</v>
      </c>
      <c r="BL156" s="1">
        <v>1</v>
      </c>
      <c r="BM156" s="1">
        <v>4</v>
      </c>
      <c r="BN156" s="1">
        <v>1</v>
      </c>
    </row>
    <row r="157" spans="1:66" s="12" customFormat="1" ht="15" customHeight="1">
      <c r="A157" s="6">
        <v>41246</v>
      </c>
      <c r="B157" s="5">
        <v>1</v>
      </c>
      <c r="C157" s="4">
        <v>1</v>
      </c>
      <c r="D157" s="4">
        <v>1</v>
      </c>
      <c r="E157" s="5">
        <v>1</v>
      </c>
      <c r="F157" s="4"/>
      <c r="G157" s="1">
        <v>2</v>
      </c>
      <c r="H157" s="1">
        <v>60</v>
      </c>
      <c r="I157" s="1">
        <v>800</v>
      </c>
      <c r="J157" s="1"/>
      <c r="K157" s="1"/>
      <c r="L157" s="1">
        <v>1</v>
      </c>
      <c r="M157" s="1">
        <v>2000</v>
      </c>
      <c r="N157" s="2"/>
      <c r="O157" s="1"/>
      <c r="P157" s="1"/>
      <c r="Q157" s="1"/>
      <c r="R157" s="1"/>
      <c r="S157" s="1"/>
      <c r="T157" s="1"/>
      <c r="U157" s="1"/>
      <c r="V157" s="1">
        <v>1</v>
      </c>
      <c r="W157" s="1">
        <v>27600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>
        <v>1</v>
      </c>
      <c r="AK157" s="1">
        <v>2</v>
      </c>
      <c r="AL157" s="1">
        <v>2</v>
      </c>
      <c r="AM157" s="1">
        <v>3</v>
      </c>
      <c r="AN157" s="1">
        <v>2</v>
      </c>
      <c r="AO157" s="1">
        <v>2</v>
      </c>
      <c r="AP157" s="1">
        <v>2</v>
      </c>
      <c r="AQ157" s="1">
        <v>1</v>
      </c>
      <c r="AR157" s="1">
        <v>2</v>
      </c>
      <c r="AS157" s="1"/>
      <c r="AT157" s="1"/>
      <c r="AU157" s="1"/>
      <c r="AV157" s="1">
        <v>2</v>
      </c>
      <c r="AW157" s="1"/>
      <c r="AX157" s="1">
        <v>1</v>
      </c>
      <c r="AY157" s="1"/>
      <c r="AZ157" s="1"/>
      <c r="BA157" s="1">
        <v>2</v>
      </c>
      <c r="BB157" s="1">
        <v>2</v>
      </c>
      <c r="BC157" s="1"/>
      <c r="BD157" s="1"/>
      <c r="BE157" s="1"/>
      <c r="BF157" s="1">
        <v>2</v>
      </c>
      <c r="BG157" s="1"/>
      <c r="BH157" s="1"/>
      <c r="BI157" s="1">
        <v>1</v>
      </c>
      <c r="BJ157" s="1">
        <v>1</v>
      </c>
      <c r="BK157" s="1">
        <v>2</v>
      </c>
      <c r="BL157" s="1">
        <v>2</v>
      </c>
      <c r="BM157" s="1">
        <v>4</v>
      </c>
      <c r="BN157" s="1">
        <v>1</v>
      </c>
    </row>
    <row r="158" spans="1:66" ht="15" customHeight="1">
      <c r="A158" s="6">
        <v>39695</v>
      </c>
      <c r="B158" s="1">
        <v>1</v>
      </c>
      <c r="C158" s="1">
        <v>1</v>
      </c>
      <c r="D158" s="1">
        <v>1</v>
      </c>
      <c r="E158" s="1">
        <v>1</v>
      </c>
      <c r="F158" s="4"/>
      <c r="G158" s="1">
        <v>2</v>
      </c>
      <c r="H158" s="1">
        <v>60</v>
      </c>
      <c r="I158" s="1">
        <v>150</v>
      </c>
      <c r="J158" s="1">
        <v>1</v>
      </c>
      <c r="K158" s="1">
        <v>1500</v>
      </c>
      <c r="L158" s="1">
        <v>1</v>
      </c>
      <c r="M158" s="1">
        <v>4000</v>
      </c>
      <c r="N158" s="1">
        <v>1</v>
      </c>
      <c r="O158" s="1">
        <v>500</v>
      </c>
      <c r="V158" s="1">
        <v>1</v>
      </c>
      <c r="W158" s="1">
        <v>29500</v>
      </c>
      <c r="AB158" s="1">
        <v>1</v>
      </c>
      <c r="AC158" s="1">
        <v>500</v>
      </c>
      <c r="AF158" s="1" t="s">
        <v>78</v>
      </c>
      <c r="AG158" s="1">
        <v>3000</v>
      </c>
      <c r="AJ158" s="1">
        <v>1</v>
      </c>
      <c r="AK158" s="1">
        <v>2</v>
      </c>
      <c r="AL158" s="1">
        <v>2</v>
      </c>
      <c r="AM158" s="1">
        <v>3</v>
      </c>
      <c r="AN158" s="1">
        <v>2</v>
      </c>
      <c r="AO158" s="1">
        <v>2</v>
      </c>
      <c r="AP158" s="1">
        <v>2</v>
      </c>
      <c r="AQ158" s="1">
        <v>1</v>
      </c>
      <c r="AR158" s="1">
        <v>2</v>
      </c>
      <c r="AV158" s="1">
        <v>2</v>
      </c>
      <c r="AX158" s="1">
        <v>2</v>
      </c>
      <c r="BA158" s="1">
        <v>1</v>
      </c>
      <c r="BB158" s="1">
        <v>2</v>
      </c>
      <c r="BF158" s="1">
        <v>2</v>
      </c>
      <c r="BI158" s="1">
        <v>1</v>
      </c>
      <c r="BJ158" s="1">
        <v>1</v>
      </c>
      <c r="BK158" s="1">
        <v>2</v>
      </c>
      <c r="BL158" s="1">
        <v>1</v>
      </c>
      <c r="BM158" s="1">
        <v>4</v>
      </c>
      <c r="BN158" s="1">
        <v>1</v>
      </c>
    </row>
    <row r="159" spans="1:66" ht="15" customHeight="1">
      <c r="A159" s="6">
        <v>39695</v>
      </c>
      <c r="B159" s="1">
        <v>1</v>
      </c>
      <c r="C159" s="1">
        <v>1</v>
      </c>
      <c r="D159" s="1">
        <v>1</v>
      </c>
      <c r="E159" s="1">
        <v>1</v>
      </c>
      <c r="F159" s="4"/>
      <c r="G159" s="1">
        <v>2</v>
      </c>
      <c r="H159" s="1">
        <v>120</v>
      </c>
      <c r="I159" s="1">
        <v>0</v>
      </c>
      <c r="J159" s="1">
        <v>1</v>
      </c>
      <c r="K159" s="1">
        <v>2000</v>
      </c>
      <c r="V159" s="1">
        <v>1</v>
      </c>
      <c r="W159" s="1">
        <v>14500</v>
      </c>
      <c r="Z159" s="1">
        <v>1</v>
      </c>
      <c r="AA159" s="1">
        <v>13000</v>
      </c>
      <c r="AF159" s="1" t="s">
        <v>78</v>
      </c>
      <c r="AG159" s="1">
        <v>7000</v>
      </c>
      <c r="AJ159" s="1">
        <v>1</v>
      </c>
      <c r="AK159" s="1">
        <v>2</v>
      </c>
      <c r="AL159" s="1">
        <v>2</v>
      </c>
      <c r="AM159" s="1" t="s">
        <v>2</v>
      </c>
      <c r="AN159" s="1">
        <v>2</v>
      </c>
      <c r="AO159" s="1">
        <v>2</v>
      </c>
      <c r="AP159" s="1">
        <v>2</v>
      </c>
      <c r="AQ159" s="1">
        <v>1</v>
      </c>
      <c r="AR159" s="1">
        <v>2</v>
      </c>
      <c r="AV159" s="1">
        <v>2</v>
      </c>
      <c r="AX159" s="1">
        <v>2</v>
      </c>
      <c r="BA159" s="1">
        <v>2</v>
      </c>
      <c r="BB159" s="1">
        <v>2</v>
      </c>
      <c r="BF159" s="1">
        <v>2</v>
      </c>
      <c r="BI159" s="1">
        <v>1</v>
      </c>
      <c r="BJ159" s="1">
        <v>1</v>
      </c>
      <c r="BK159" s="1">
        <v>2</v>
      </c>
      <c r="BL159" s="1">
        <v>1</v>
      </c>
      <c r="BM159" s="1">
        <v>1</v>
      </c>
      <c r="BN159" s="1">
        <v>2</v>
      </c>
    </row>
    <row r="160" spans="1:66" ht="15" customHeight="1">
      <c r="A160" s="6">
        <v>39694</v>
      </c>
      <c r="B160" s="1">
        <v>1</v>
      </c>
      <c r="C160" s="1">
        <v>1</v>
      </c>
      <c r="D160" s="1">
        <v>1</v>
      </c>
      <c r="E160" s="1">
        <v>1</v>
      </c>
      <c r="F160" s="4"/>
      <c r="G160" s="1">
        <v>2</v>
      </c>
      <c r="H160" s="1">
        <v>60</v>
      </c>
      <c r="I160" s="1">
        <v>200</v>
      </c>
      <c r="P160" s="1">
        <v>1</v>
      </c>
      <c r="Q160" s="1">
        <v>6000</v>
      </c>
      <c r="R160" s="1">
        <v>1</v>
      </c>
      <c r="S160" s="1">
        <v>13000</v>
      </c>
      <c r="V160" s="1">
        <v>1</v>
      </c>
      <c r="W160" s="1">
        <v>21000</v>
      </c>
      <c r="AJ160" s="1">
        <v>3</v>
      </c>
      <c r="AK160" s="1">
        <v>2</v>
      </c>
      <c r="AL160" s="1">
        <v>2</v>
      </c>
      <c r="AM160" s="1">
        <v>3</v>
      </c>
      <c r="AN160" s="1">
        <v>2</v>
      </c>
      <c r="AO160" s="1">
        <v>2</v>
      </c>
      <c r="AP160" s="1">
        <v>2</v>
      </c>
      <c r="AQ160" s="1">
        <v>1</v>
      </c>
      <c r="AR160" s="1">
        <v>2</v>
      </c>
      <c r="AV160" s="1">
        <v>2</v>
      </c>
      <c r="AX160" s="1">
        <v>2</v>
      </c>
      <c r="BA160" s="1">
        <v>1</v>
      </c>
      <c r="BB160" s="1">
        <v>2</v>
      </c>
      <c r="BF160" s="1">
        <v>2</v>
      </c>
      <c r="BI160" s="1">
        <v>1</v>
      </c>
      <c r="BJ160" s="1">
        <v>2</v>
      </c>
      <c r="BK160" s="1">
        <v>2</v>
      </c>
      <c r="BL160" s="1">
        <v>1</v>
      </c>
      <c r="BM160" s="1">
        <v>4</v>
      </c>
      <c r="BN160" s="1">
        <v>2</v>
      </c>
    </row>
    <row r="161" spans="1:66" s="12" customFormat="1" ht="15" customHeight="1">
      <c r="A161" s="6">
        <v>41241</v>
      </c>
      <c r="B161" s="1">
        <v>1</v>
      </c>
      <c r="C161" s="1">
        <v>1</v>
      </c>
      <c r="D161" s="1">
        <v>1</v>
      </c>
      <c r="E161" s="1">
        <v>1</v>
      </c>
      <c r="F161" s="4"/>
      <c r="G161" s="1">
        <v>2</v>
      </c>
      <c r="H161" s="1">
        <v>30</v>
      </c>
      <c r="I161" s="1">
        <v>200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>
        <v>1</v>
      </c>
      <c r="W161" s="1">
        <v>25000</v>
      </c>
      <c r="X161" s="1"/>
      <c r="Y161" s="1"/>
      <c r="Z161" s="1">
        <v>1</v>
      </c>
      <c r="AA161" s="1">
        <v>12000</v>
      </c>
      <c r="AB161" s="1"/>
      <c r="AC161" s="1"/>
      <c r="AD161" s="1" t="s">
        <v>132</v>
      </c>
      <c r="AE161" s="1">
        <v>6500</v>
      </c>
      <c r="AF161" s="1"/>
      <c r="AG161" s="1"/>
      <c r="AH161" s="1"/>
      <c r="AI161" s="1"/>
      <c r="AJ161" s="1">
        <v>3</v>
      </c>
      <c r="AK161" s="1">
        <v>2</v>
      </c>
      <c r="AL161" s="1">
        <v>2</v>
      </c>
      <c r="AM161" s="1"/>
      <c r="AN161" s="1">
        <v>2</v>
      </c>
      <c r="AO161" s="1">
        <v>1</v>
      </c>
      <c r="AP161" s="1">
        <v>2</v>
      </c>
      <c r="AQ161" s="1">
        <v>1</v>
      </c>
      <c r="AR161" s="1">
        <v>2</v>
      </c>
      <c r="AS161" s="1"/>
      <c r="AT161" s="1"/>
      <c r="AU161" s="1"/>
      <c r="AV161" s="1">
        <v>2</v>
      </c>
      <c r="AW161" s="1"/>
      <c r="AX161" s="1"/>
      <c r="AY161" s="1"/>
      <c r="AZ161" s="1"/>
      <c r="BA161" s="1">
        <v>2</v>
      </c>
      <c r="BB161" s="1">
        <v>2</v>
      </c>
      <c r="BC161" s="1"/>
      <c r="BD161" s="1"/>
      <c r="BE161" s="1"/>
      <c r="BF161" s="1">
        <v>2</v>
      </c>
      <c r="BG161" s="1"/>
      <c r="BH161" s="1"/>
      <c r="BI161" s="1">
        <v>2</v>
      </c>
      <c r="BJ161" s="1">
        <v>2</v>
      </c>
      <c r="BK161" s="1">
        <v>2</v>
      </c>
      <c r="BL161" s="1">
        <v>1</v>
      </c>
      <c r="BM161" s="1">
        <v>4</v>
      </c>
      <c r="BN161" s="1">
        <v>1</v>
      </c>
    </row>
    <row r="162" spans="1:66" ht="15" customHeight="1">
      <c r="A162" s="6">
        <v>39707</v>
      </c>
      <c r="B162" s="1">
        <v>1</v>
      </c>
      <c r="C162" s="1">
        <v>1</v>
      </c>
      <c r="D162" s="1">
        <v>1</v>
      </c>
      <c r="E162" s="1">
        <v>1</v>
      </c>
      <c r="F162" s="4"/>
      <c r="G162" s="1">
        <v>2</v>
      </c>
      <c r="H162" s="1">
        <v>60</v>
      </c>
      <c r="I162" s="1">
        <v>300</v>
      </c>
      <c r="J162" s="1">
        <v>1</v>
      </c>
      <c r="K162" s="1">
        <v>3000</v>
      </c>
      <c r="N162" s="2"/>
      <c r="V162" s="1">
        <v>1</v>
      </c>
      <c r="W162" s="1">
        <v>36000</v>
      </c>
      <c r="AE162" s="2"/>
      <c r="AJ162" s="1">
        <v>4</v>
      </c>
      <c r="AK162" s="1">
        <v>2</v>
      </c>
      <c r="AL162" s="1">
        <v>2</v>
      </c>
      <c r="AN162" s="1">
        <v>2</v>
      </c>
      <c r="AO162" s="1">
        <v>2</v>
      </c>
      <c r="AP162" s="1">
        <v>2</v>
      </c>
      <c r="AQ162" s="1">
        <v>1</v>
      </c>
      <c r="AR162" s="1">
        <v>2</v>
      </c>
      <c r="AV162" s="1">
        <v>2</v>
      </c>
      <c r="AX162" s="1">
        <v>2</v>
      </c>
      <c r="BA162" s="1">
        <v>2</v>
      </c>
      <c r="BB162" s="1">
        <v>2</v>
      </c>
      <c r="BF162" s="1">
        <v>2</v>
      </c>
      <c r="BI162" s="1">
        <v>2</v>
      </c>
      <c r="BJ162" s="1">
        <v>1</v>
      </c>
      <c r="BK162" s="1">
        <v>1</v>
      </c>
      <c r="BL162" s="1">
        <v>1</v>
      </c>
      <c r="BM162" s="1">
        <v>4</v>
      </c>
      <c r="BN162" s="1">
        <v>1</v>
      </c>
    </row>
    <row r="163" spans="1:65" ht="15" customHeight="1">
      <c r="A163" s="6">
        <v>39686</v>
      </c>
      <c r="B163" s="1">
        <v>1</v>
      </c>
      <c r="C163" s="1">
        <v>2</v>
      </c>
      <c r="D163" s="1">
        <v>1</v>
      </c>
      <c r="E163" s="1">
        <v>1</v>
      </c>
      <c r="F163" s="4"/>
      <c r="G163" s="1">
        <v>2</v>
      </c>
      <c r="H163" s="1">
        <v>60</v>
      </c>
      <c r="I163" s="1">
        <v>300</v>
      </c>
      <c r="R163" s="1">
        <v>1</v>
      </c>
      <c r="S163" s="1">
        <v>20000</v>
      </c>
      <c r="V163" s="1">
        <v>1</v>
      </c>
      <c r="W163" s="1">
        <v>31450</v>
      </c>
      <c r="AJ163" s="1">
        <v>3</v>
      </c>
      <c r="AK163" s="1">
        <v>2</v>
      </c>
      <c r="AL163" s="1">
        <v>2</v>
      </c>
      <c r="AM163" s="1">
        <v>3</v>
      </c>
      <c r="AN163" s="1">
        <v>2</v>
      </c>
      <c r="AO163" s="1">
        <v>2</v>
      </c>
      <c r="AP163" s="1">
        <v>2</v>
      </c>
      <c r="AQ163" s="1">
        <v>1</v>
      </c>
      <c r="AR163" s="1">
        <v>2</v>
      </c>
      <c r="AV163" s="1">
        <v>2</v>
      </c>
      <c r="AX163" s="1">
        <v>2</v>
      </c>
      <c r="BA163" s="1">
        <v>2</v>
      </c>
      <c r="BB163" s="1">
        <v>2</v>
      </c>
      <c r="BF163" s="1">
        <v>2</v>
      </c>
      <c r="BI163" s="1">
        <v>1</v>
      </c>
      <c r="BJ163" s="1">
        <v>1</v>
      </c>
      <c r="BK163" s="1">
        <v>1</v>
      </c>
      <c r="BL163" s="1">
        <v>1</v>
      </c>
      <c r="BM163" s="1">
        <v>4</v>
      </c>
    </row>
    <row r="164" spans="1:65" ht="15" customHeight="1">
      <c r="A164" s="6">
        <v>39686</v>
      </c>
      <c r="B164" s="5">
        <v>1</v>
      </c>
      <c r="C164" s="4">
        <v>2</v>
      </c>
      <c r="D164" s="4">
        <v>1</v>
      </c>
      <c r="E164" s="5">
        <v>1</v>
      </c>
      <c r="F164" s="4"/>
      <c r="G164" s="1">
        <v>2</v>
      </c>
      <c r="H164" s="1">
        <v>60</v>
      </c>
      <c r="I164" s="1">
        <v>250</v>
      </c>
      <c r="V164" s="1">
        <v>1</v>
      </c>
      <c r="W164" s="1">
        <v>41500</v>
      </c>
      <c r="AJ164" s="1">
        <v>1</v>
      </c>
      <c r="AK164" s="1">
        <v>2</v>
      </c>
      <c r="AL164" s="1">
        <v>2</v>
      </c>
      <c r="AN164" s="1">
        <v>2</v>
      </c>
      <c r="AO164" s="1">
        <v>2</v>
      </c>
      <c r="AP164" s="1">
        <v>2</v>
      </c>
      <c r="AQ164" s="1">
        <v>1</v>
      </c>
      <c r="AR164" s="1">
        <v>2</v>
      </c>
      <c r="AV164" s="1">
        <v>2</v>
      </c>
      <c r="AX164" s="1">
        <v>2</v>
      </c>
      <c r="BA164" s="1">
        <v>2</v>
      </c>
      <c r="BB164" s="1">
        <v>2</v>
      </c>
      <c r="BF164" s="1">
        <v>2</v>
      </c>
      <c r="BI164" s="1">
        <v>2</v>
      </c>
      <c r="BJ164" s="1">
        <v>2</v>
      </c>
      <c r="BK164" s="1">
        <v>2</v>
      </c>
      <c r="BL164" s="1">
        <v>2</v>
      </c>
      <c r="BM164" s="1">
        <v>4</v>
      </c>
    </row>
    <row r="165" spans="1:66" ht="15" customHeight="1">
      <c r="A165" s="6">
        <v>39694</v>
      </c>
      <c r="B165" s="1">
        <v>1</v>
      </c>
      <c r="C165" s="1">
        <v>1</v>
      </c>
      <c r="D165" s="1">
        <v>1</v>
      </c>
      <c r="E165" s="1">
        <v>1</v>
      </c>
      <c r="F165" s="4"/>
      <c r="G165" s="1">
        <v>2</v>
      </c>
      <c r="H165" s="1">
        <v>10</v>
      </c>
      <c r="I165" s="1">
        <v>150</v>
      </c>
      <c r="L165" s="1">
        <v>1</v>
      </c>
      <c r="M165" s="1">
        <v>5000</v>
      </c>
      <c r="N165" s="2"/>
      <c r="V165" s="1">
        <v>1</v>
      </c>
      <c r="W165" s="1">
        <v>34000</v>
      </c>
      <c r="AE165" s="2"/>
      <c r="AJ165" s="1">
        <v>1</v>
      </c>
      <c r="AK165" s="1">
        <v>2</v>
      </c>
      <c r="AL165" s="1">
        <v>2</v>
      </c>
      <c r="AN165" s="1">
        <v>2</v>
      </c>
      <c r="AO165" s="1">
        <v>2</v>
      </c>
      <c r="AP165" s="1">
        <v>2</v>
      </c>
      <c r="AQ165" s="1">
        <v>1</v>
      </c>
      <c r="AR165" s="1">
        <v>2</v>
      </c>
      <c r="AV165" s="1">
        <v>2</v>
      </c>
      <c r="AX165" s="1">
        <v>2</v>
      </c>
      <c r="BA165" s="1">
        <v>2</v>
      </c>
      <c r="BB165" s="1">
        <v>2</v>
      </c>
      <c r="BF165" s="1">
        <v>2</v>
      </c>
      <c r="BI165" s="1">
        <v>2</v>
      </c>
      <c r="BJ165" s="1">
        <v>2</v>
      </c>
      <c r="BK165" s="1">
        <v>2</v>
      </c>
      <c r="BL165" s="1">
        <v>1</v>
      </c>
      <c r="BM165" s="1">
        <v>4</v>
      </c>
      <c r="BN165" s="1">
        <v>1</v>
      </c>
    </row>
    <row r="166" spans="1:66" ht="15" customHeight="1">
      <c r="A166" s="6">
        <v>39714</v>
      </c>
      <c r="B166" s="1">
        <v>1</v>
      </c>
      <c r="C166" s="1">
        <v>1</v>
      </c>
      <c r="D166" s="1">
        <v>1</v>
      </c>
      <c r="E166" s="1">
        <v>1</v>
      </c>
      <c r="F166" s="4"/>
      <c r="G166" s="1">
        <v>2</v>
      </c>
      <c r="H166" s="1">
        <v>60</v>
      </c>
      <c r="I166" s="1">
        <v>300</v>
      </c>
      <c r="V166" s="1">
        <v>1</v>
      </c>
      <c r="W166" s="1">
        <v>29500</v>
      </c>
      <c r="AD166" s="1" t="s">
        <v>104</v>
      </c>
      <c r="AE166" s="1">
        <v>2000</v>
      </c>
      <c r="AF166" s="1" t="s">
        <v>78</v>
      </c>
      <c r="AG166" s="1">
        <v>8000</v>
      </c>
      <c r="AJ166" s="1">
        <v>3</v>
      </c>
      <c r="AK166" s="1">
        <v>2</v>
      </c>
      <c r="AL166" s="1">
        <v>2</v>
      </c>
      <c r="AM166" s="1">
        <v>3</v>
      </c>
      <c r="AO166" s="1">
        <v>2</v>
      </c>
      <c r="AP166" s="1">
        <v>2</v>
      </c>
      <c r="AQ166" s="1">
        <v>1</v>
      </c>
      <c r="AR166" s="1">
        <v>2</v>
      </c>
      <c r="AV166" s="1">
        <v>2</v>
      </c>
      <c r="AX166" s="1">
        <v>2</v>
      </c>
      <c r="BA166" s="1">
        <v>1</v>
      </c>
      <c r="BB166" s="1">
        <v>2</v>
      </c>
      <c r="BF166" s="1">
        <v>2</v>
      </c>
      <c r="BI166" s="1">
        <v>2</v>
      </c>
      <c r="BJ166" s="1">
        <v>1</v>
      </c>
      <c r="BK166" s="1">
        <v>2</v>
      </c>
      <c r="BL166" s="1">
        <v>1</v>
      </c>
      <c r="BM166" s="1">
        <v>3</v>
      </c>
      <c r="BN166" s="1">
        <v>1</v>
      </c>
    </row>
    <row r="167" spans="1:66" ht="15" customHeight="1">
      <c r="A167" s="6">
        <v>39694</v>
      </c>
      <c r="B167" s="1">
        <v>1</v>
      </c>
      <c r="C167" s="1">
        <v>1</v>
      </c>
      <c r="D167" s="1">
        <v>1</v>
      </c>
      <c r="E167" s="1">
        <v>1</v>
      </c>
      <c r="F167" s="4"/>
      <c r="G167" s="1">
        <v>2</v>
      </c>
      <c r="H167" s="1">
        <v>60</v>
      </c>
      <c r="I167" s="1">
        <v>0</v>
      </c>
      <c r="V167" s="1">
        <v>1</v>
      </c>
      <c r="W167" s="1">
        <v>39900</v>
      </c>
      <c r="AJ167" s="1">
        <v>1</v>
      </c>
      <c r="AK167" s="1">
        <v>2</v>
      </c>
      <c r="AL167" s="1">
        <v>2</v>
      </c>
      <c r="AM167" s="1">
        <v>2</v>
      </c>
      <c r="AN167" s="1">
        <v>2</v>
      </c>
      <c r="AO167" s="1">
        <v>2</v>
      </c>
      <c r="AP167" s="1">
        <v>2</v>
      </c>
      <c r="AQ167" s="1">
        <v>1</v>
      </c>
      <c r="AR167" s="1">
        <v>2</v>
      </c>
      <c r="AV167" s="1">
        <v>2</v>
      </c>
      <c r="AX167" s="1">
        <v>2</v>
      </c>
      <c r="BA167" s="1">
        <v>2</v>
      </c>
      <c r="BB167" s="1">
        <v>2</v>
      </c>
      <c r="BF167" s="1">
        <v>2</v>
      </c>
      <c r="BI167" s="1">
        <v>2</v>
      </c>
      <c r="BJ167" s="1">
        <v>1</v>
      </c>
      <c r="BK167" s="1">
        <v>2</v>
      </c>
      <c r="BL167" s="1">
        <v>2</v>
      </c>
      <c r="BM167" s="1">
        <v>4</v>
      </c>
      <c r="BN167" s="1">
        <v>1</v>
      </c>
    </row>
    <row r="168" spans="1:66" ht="15" customHeight="1">
      <c r="A168" s="6">
        <v>39722</v>
      </c>
      <c r="B168" s="1">
        <v>1</v>
      </c>
      <c r="C168" s="1">
        <v>1</v>
      </c>
      <c r="D168" s="1">
        <v>1</v>
      </c>
      <c r="E168" s="1">
        <v>1</v>
      </c>
      <c r="F168" s="4"/>
      <c r="G168" s="1">
        <v>2</v>
      </c>
      <c r="H168" s="1">
        <v>120</v>
      </c>
      <c r="I168" s="1">
        <v>300</v>
      </c>
      <c r="V168" s="1">
        <v>1</v>
      </c>
      <c r="W168" s="1">
        <v>34300</v>
      </c>
      <c r="AD168" s="1" t="s">
        <v>110</v>
      </c>
      <c r="AE168" s="1">
        <v>6000</v>
      </c>
      <c r="AJ168" s="1">
        <v>3</v>
      </c>
      <c r="AK168" s="1">
        <v>2</v>
      </c>
      <c r="AL168" s="1">
        <v>2</v>
      </c>
      <c r="AM168" s="1" t="s">
        <v>2</v>
      </c>
      <c r="AN168" s="1">
        <v>2</v>
      </c>
      <c r="AO168" s="1">
        <v>2</v>
      </c>
      <c r="AP168" s="1">
        <v>2</v>
      </c>
      <c r="AQ168" s="1">
        <v>1</v>
      </c>
      <c r="AR168" s="1">
        <v>2</v>
      </c>
      <c r="AV168" s="1">
        <v>1</v>
      </c>
      <c r="AW168" s="1" t="s">
        <v>109</v>
      </c>
      <c r="AX168" s="1">
        <v>1</v>
      </c>
      <c r="AY168" s="1">
        <v>10000</v>
      </c>
      <c r="AZ168" s="1">
        <v>6000</v>
      </c>
      <c r="BA168" s="1">
        <v>2</v>
      </c>
      <c r="BB168" s="1">
        <v>2</v>
      </c>
      <c r="BF168" s="1">
        <v>2</v>
      </c>
      <c r="BI168" s="1">
        <v>1</v>
      </c>
      <c r="BJ168" s="1">
        <v>1</v>
      </c>
      <c r="BK168" s="1">
        <v>1</v>
      </c>
      <c r="BL168" s="1">
        <v>1</v>
      </c>
      <c r="BM168" s="1">
        <v>4</v>
      </c>
      <c r="BN168" s="1">
        <v>1</v>
      </c>
    </row>
    <row r="169" spans="1:66" ht="15" customHeight="1">
      <c r="A169" s="6">
        <v>39694</v>
      </c>
      <c r="B169" s="1">
        <v>1</v>
      </c>
      <c r="C169" s="1">
        <v>1</v>
      </c>
      <c r="D169" s="1">
        <v>1</v>
      </c>
      <c r="E169" s="1">
        <v>1</v>
      </c>
      <c r="F169" s="4"/>
      <c r="G169" s="1">
        <v>2</v>
      </c>
      <c r="H169" s="1">
        <v>40</v>
      </c>
      <c r="I169" s="1">
        <v>200</v>
      </c>
      <c r="L169" s="1">
        <v>1</v>
      </c>
      <c r="M169" s="1">
        <v>2950</v>
      </c>
      <c r="P169" s="1">
        <v>1</v>
      </c>
      <c r="Q169" s="1">
        <v>3000</v>
      </c>
      <c r="V169" s="1">
        <v>1</v>
      </c>
      <c r="W169" s="1">
        <v>22300</v>
      </c>
      <c r="Z169" s="1">
        <v>1</v>
      </c>
      <c r="AA169" s="1">
        <v>8000</v>
      </c>
      <c r="AF169" s="1" t="s">
        <v>78</v>
      </c>
      <c r="AG169" s="1">
        <v>3000</v>
      </c>
      <c r="AJ169" s="1">
        <v>3</v>
      </c>
      <c r="AK169" s="1">
        <v>2</v>
      </c>
      <c r="AL169" s="1">
        <v>2</v>
      </c>
      <c r="AN169" s="1">
        <v>2</v>
      </c>
      <c r="AO169" s="1">
        <v>2</v>
      </c>
      <c r="AP169" s="1">
        <v>2</v>
      </c>
      <c r="AQ169" s="1">
        <v>1</v>
      </c>
      <c r="AR169" s="1">
        <v>2</v>
      </c>
      <c r="AV169" s="1">
        <v>2</v>
      </c>
      <c r="AX169" s="1">
        <v>2</v>
      </c>
      <c r="BA169" s="1">
        <v>2</v>
      </c>
      <c r="BB169" s="1">
        <v>2</v>
      </c>
      <c r="BF169" s="1">
        <v>2</v>
      </c>
      <c r="BI169" s="1">
        <v>1</v>
      </c>
      <c r="BJ169" s="1">
        <v>1</v>
      </c>
      <c r="BK169" s="1">
        <v>1</v>
      </c>
      <c r="BL169" s="1">
        <v>1</v>
      </c>
      <c r="BM169" s="1">
        <v>3</v>
      </c>
      <c r="BN169" s="1">
        <v>2</v>
      </c>
    </row>
    <row r="170" spans="1:66" s="12" customFormat="1" ht="15" customHeight="1">
      <c r="A170" s="6">
        <v>41248</v>
      </c>
      <c r="B170" s="1">
        <v>1</v>
      </c>
      <c r="C170" s="1">
        <v>1</v>
      </c>
      <c r="D170" s="1">
        <v>1</v>
      </c>
      <c r="E170" s="1">
        <v>1</v>
      </c>
      <c r="F170" s="4"/>
      <c r="G170" s="1">
        <v>2</v>
      </c>
      <c r="H170" s="1">
        <v>30</v>
      </c>
      <c r="I170" s="1">
        <v>150</v>
      </c>
      <c r="J170" s="1">
        <v>1</v>
      </c>
      <c r="K170" s="1">
        <v>1800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>
        <v>1</v>
      </c>
      <c r="W170" s="1">
        <v>34700</v>
      </c>
      <c r="X170" s="1"/>
      <c r="Y170" s="1"/>
      <c r="Z170" s="1"/>
      <c r="AA170" s="1"/>
      <c r="AB170" s="1"/>
      <c r="AC170" s="1"/>
      <c r="AD170" s="1" t="s">
        <v>133</v>
      </c>
      <c r="AE170" s="1">
        <v>2500</v>
      </c>
      <c r="AF170" s="1" t="s">
        <v>120</v>
      </c>
      <c r="AG170" s="1">
        <v>7000</v>
      </c>
      <c r="AH170" s="1"/>
      <c r="AI170" s="1"/>
      <c r="AJ170" s="1">
        <v>3</v>
      </c>
      <c r="AK170" s="1">
        <v>2</v>
      </c>
      <c r="AL170" s="1">
        <v>2</v>
      </c>
      <c r="AM170" s="1">
        <v>3</v>
      </c>
      <c r="AN170" s="1">
        <v>2</v>
      </c>
      <c r="AO170" s="1">
        <v>2</v>
      </c>
      <c r="AP170" s="1">
        <v>2</v>
      </c>
      <c r="AQ170" s="1">
        <v>1</v>
      </c>
      <c r="AR170" s="1">
        <v>2</v>
      </c>
      <c r="AS170" s="1"/>
      <c r="AT170" s="1"/>
      <c r="AU170" s="1"/>
      <c r="AV170" s="1">
        <v>2</v>
      </c>
      <c r="AW170" s="1"/>
      <c r="AX170" s="1">
        <v>2</v>
      </c>
      <c r="AY170" s="1"/>
      <c r="AZ170" s="1"/>
      <c r="BA170" s="1">
        <v>2</v>
      </c>
      <c r="BB170" s="1">
        <v>2</v>
      </c>
      <c r="BC170" s="1"/>
      <c r="BD170" s="1"/>
      <c r="BE170" s="1"/>
      <c r="BF170" s="1">
        <v>2</v>
      </c>
      <c r="BG170" s="1"/>
      <c r="BH170" s="1"/>
      <c r="BI170" s="1">
        <v>2</v>
      </c>
      <c r="BJ170" s="1">
        <v>2</v>
      </c>
      <c r="BK170" s="1">
        <v>2</v>
      </c>
      <c r="BL170" s="1">
        <v>2</v>
      </c>
      <c r="BM170" s="1">
        <v>4</v>
      </c>
      <c r="BN170" s="1">
        <v>1</v>
      </c>
    </row>
    <row r="171" spans="1:66" s="12" customFormat="1" ht="15" customHeight="1">
      <c r="A171" s="6">
        <v>41249</v>
      </c>
      <c r="B171" s="1">
        <v>1</v>
      </c>
      <c r="C171" s="1">
        <v>1</v>
      </c>
      <c r="D171" s="1">
        <v>1</v>
      </c>
      <c r="E171" s="1">
        <v>1</v>
      </c>
      <c r="F171" s="4"/>
      <c r="G171" s="1">
        <v>2</v>
      </c>
      <c r="H171" s="1">
        <v>20</v>
      </c>
      <c r="I171" s="1">
        <v>400</v>
      </c>
      <c r="J171" s="1">
        <v>1</v>
      </c>
      <c r="K171" s="1">
        <v>4030</v>
      </c>
      <c r="L171" s="1">
        <v>1</v>
      </c>
      <c r="M171" s="1">
        <v>1500</v>
      </c>
      <c r="N171" s="1"/>
      <c r="O171" s="1"/>
      <c r="P171" s="1">
        <v>1</v>
      </c>
      <c r="Q171" s="1">
        <v>1300</v>
      </c>
      <c r="R171" s="1"/>
      <c r="S171" s="1"/>
      <c r="T171" s="1"/>
      <c r="U171" s="1"/>
      <c r="V171" s="1">
        <v>1</v>
      </c>
      <c r="W171" s="1">
        <v>30850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>
        <v>4</v>
      </c>
      <c r="AK171" s="1">
        <v>2</v>
      </c>
      <c r="AL171" s="1">
        <v>2</v>
      </c>
      <c r="AM171" s="1"/>
      <c r="AN171" s="1">
        <v>2</v>
      </c>
      <c r="AO171" s="1">
        <v>2</v>
      </c>
      <c r="AP171" s="1">
        <v>2</v>
      </c>
      <c r="AQ171" s="1">
        <v>1</v>
      </c>
      <c r="AR171" s="1">
        <v>2</v>
      </c>
      <c r="AS171" s="1"/>
      <c r="AT171" s="1"/>
      <c r="AU171" s="1"/>
      <c r="AV171" s="1">
        <v>2</v>
      </c>
      <c r="AW171" s="1"/>
      <c r="AX171" s="1">
        <v>2</v>
      </c>
      <c r="AY171" s="1"/>
      <c r="AZ171" s="1"/>
      <c r="BA171" s="1">
        <v>2</v>
      </c>
      <c r="BB171" s="1">
        <v>2</v>
      </c>
      <c r="BC171" s="1"/>
      <c r="BD171" s="1"/>
      <c r="BE171" s="1"/>
      <c r="BF171" s="1">
        <v>2</v>
      </c>
      <c r="BG171" s="1"/>
      <c r="BH171" s="1"/>
      <c r="BI171" s="1">
        <v>2</v>
      </c>
      <c r="BJ171" s="1">
        <v>2</v>
      </c>
      <c r="BK171" s="1"/>
      <c r="BL171" s="1">
        <v>2</v>
      </c>
      <c r="BM171" s="1">
        <v>4</v>
      </c>
      <c r="BN171" s="1">
        <v>1</v>
      </c>
    </row>
    <row r="172" spans="1:65" ht="15" customHeight="1">
      <c r="A172" s="6">
        <v>39686</v>
      </c>
      <c r="B172" s="1">
        <v>1</v>
      </c>
      <c r="C172" s="1">
        <v>1</v>
      </c>
      <c r="D172" s="1">
        <v>1</v>
      </c>
      <c r="E172" s="1">
        <v>1</v>
      </c>
      <c r="F172" s="4"/>
      <c r="G172" s="1">
        <v>2</v>
      </c>
      <c r="H172" s="1">
        <v>60</v>
      </c>
      <c r="I172" s="1">
        <v>200</v>
      </c>
      <c r="L172" s="1">
        <v>1</v>
      </c>
      <c r="M172" s="1">
        <v>2150</v>
      </c>
      <c r="N172" s="2"/>
      <c r="U172" s="2"/>
      <c r="V172" s="1">
        <v>1</v>
      </c>
      <c r="W172" s="1">
        <v>31000</v>
      </c>
      <c r="AJ172" s="1">
        <v>1</v>
      </c>
      <c r="AK172" s="1">
        <v>2</v>
      </c>
      <c r="AL172" s="1">
        <v>2</v>
      </c>
      <c r="AM172" s="1" t="s">
        <v>2</v>
      </c>
      <c r="AN172" s="1">
        <v>2</v>
      </c>
      <c r="AO172" s="1">
        <v>2</v>
      </c>
      <c r="AP172" s="1">
        <v>2</v>
      </c>
      <c r="AQ172" s="1">
        <v>1</v>
      </c>
      <c r="AR172" s="1">
        <v>2</v>
      </c>
      <c r="AV172" s="1">
        <v>2</v>
      </c>
      <c r="AX172" s="1">
        <v>2</v>
      </c>
      <c r="BA172" s="1">
        <v>2</v>
      </c>
      <c r="BB172" s="1">
        <v>2</v>
      </c>
      <c r="BF172" s="1">
        <v>2</v>
      </c>
      <c r="BI172" s="1">
        <v>2</v>
      </c>
      <c r="BJ172" s="1">
        <v>1</v>
      </c>
      <c r="BK172" s="1">
        <v>1</v>
      </c>
      <c r="BL172" s="1">
        <v>1</v>
      </c>
      <c r="BM172" s="1">
        <v>1</v>
      </c>
    </row>
    <row r="173" spans="1:66" ht="15" customHeight="1">
      <c r="A173" s="6">
        <v>39694</v>
      </c>
      <c r="B173" s="1">
        <v>1</v>
      </c>
      <c r="C173" s="1">
        <v>1</v>
      </c>
      <c r="D173" s="1">
        <v>1</v>
      </c>
      <c r="E173" s="1">
        <v>1</v>
      </c>
      <c r="F173" s="4"/>
      <c r="G173" s="1">
        <v>2</v>
      </c>
      <c r="H173" s="1">
        <v>30</v>
      </c>
      <c r="I173" s="1">
        <v>200</v>
      </c>
      <c r="N173" s="2"/>
      <c r="V173" s="1">
        <v>1</v>
      </c>
      <c r="W173" s="1">
        <v>39800</v>
      </c>
      <c r="AJ173" s="1">
        <v>3</v>
      </c>
      <c r="AK173" s="1">
        <v>2</v>
      </c>
      <c r="AL173" s="1">
        <v>2</v>
      </c>
      <c r="AM173" s="1" t="s">
        <v>2</v>
      </c>
      <c r="AN173" s="1">
        <v>2</v>
      </c>
      <c r="AO173" s="1">
        <v>2</v>
      </c>
      <c r="AP173" s="1">
        <v>2</v>
      </c>
      <c r="AQ173" s="1">
        <v>1</v>
      </c>
      <c r="AR173" s="1">
        <v>2</v>
      </c>
      <c r="AV173" s="1">
        <v>2</v>
      </c>
      <c r="AX173" s="1">
        <v>2</v>
      </c>
      <c r="BA173" s="1">
        <v>2</v>
      </c>
      <c r="BB173" s="1">
        <v>2</v>
      </c>
      <c r="BF173" s="1">
        <v>2</v>
      </c>
      <c r="BI173" s="1">
        <v>2</v>
      </c>
      <c r="BJ173" s="1">
        <v>2</v>
      </c>
      <c r="BK173" s="1">
        <v>1</v>
      </c>
      <c r="BL173" s="1">
        <v>1</v>
      </c>
      <c r="BM173" s="1">
        <v>4</v>
      </c>
      <c r="BN173" s="1">
        <v>1</v>
      </c>
    </row>
    <row r="174" spans="1:65" ht="15" customHeight="1">
      <c r="A174" s="6">
        <v>39686</v>
      </c>
      <c r="B174" s="5">
        <v>1</v>
      </c>
      <c r="C174" s="4">
        <v>1</v>
      </c>
      <c r="D174" s="4">
        <v>1</v>
      </c>
      <c r="E174" s="5">
        <v>1</v>
      </c>
      <c r="F174" s="4"/>
      <c r="G174" s="1">
        <v>2</v>
      </c>
      <c r="H174" s="1">
        <v>60</v>
      </c>
      <c r="I174" s="1">
        <v>0</v>
      </c>
      <c r="L174" s="1">
        <v>1</v>
      </c>
      <c r="M174" s="1">
        <v>3500</v>
      </c>
      <c r="V174" s="1">
        <v>1</v>
      </c>
      <c r="W174" s="1">
        <v>30000</v>
      </c>
      <c r="AD174" s="1" t="s">
        <v>6</v>
      </c>
      <c r="AE174" s="1">
        <v>10000</v>
      </c>
      <c r="AJ174" s="1">
        <v>1</v>
      </c>
      <c r="AK174" s="1">
        <v>2</v>
      </c>
      <c r="AL174" s="1">
        <v>2</v>
      </c>
      <c r="AM174" s="1">
        <v>1</v>
      </c>
      <c r="AN174" s="1">
        <v>2</v>
      </c>
      <c r="AO174" s="1">
        <v>2</v>
      </c>
      <c r="AP174" s="1">
        <v>2</v>
      </c>
      <c r="AQ174" s="1">
        <v>1</v>
      </c>
      <c r="AR174" s="1">
        <v>2</v>
      </c>
      <c r="AV174" s="1">
        <v>2</v>
      </c>
      <c r="AX174" s="1">
        <v>2</v>
      </c>
      <c r="BA174" s="1">
        <v>2</v>
      </c>
      <c r="BB174" s="1">
        <v>2</v>
      </c>
      <c r="BF174" s="1">
        <v>2</v>
      </c>
      <c r="BI174" s="1">
        <v>2</v>
      </c>
      <c r="BJ174" s="1">
        <v>1</v>
      </c>
      <c r="BK174" s="1">
        <v>2</v>
      </c>
      <c r="BL174" s="1">
        <v>1</v>
      </c>
      <c r="BM174" s="1">
        <v>1</v>
      </c>
    </row>
    <row r="175" spans="1:65" ht="15" customHeight="1">
      <c r="A175" s="6">
        <v>39686</v>
      </c>
      <c r="B175" s="5">
        <v>1</v>
      </c>
      <c r="C175" s="4">
        <v>1</v>
      </c>
      <c r="D175" s="4">
        <v>1</v>
      </c>
      <c r="E175" s="5">
        <v>1</v>
      </c>
      <c r="F175" s="4"/>
      <c r="G175" s="1">
        <v>2</v>
      </c>
      <c r="H175" s="1">
        <v>30</v>
      </c>
      <c r="I175" s="1">
        <v>200</v>
      </c>
      <c r="J175" s="1">
        <v>1</v>
      </c>
      <c r="K175" s="1">
        <v>2300</v>
      </c>
      <c r="L175" s="1">
        <v>1</v>
      </c>
      <c r="M175" s="1">
        <v>5600</v>
      </c>
      <c r="V175" s="1">
        <v>1</v>
      </c>
      <c r="W175" s="1">
        <v>21000</v>
      </c>
      <c r="Z175" s="1">
        <v>1</v>
      </c>
      <c r="AA175" s="1">
        <v>11000</v>
      </c>
      <c r="AJ175" s="1">
        <v>1</v>
      </c>
      <c r="AK175" s="1">
        <v>2</v>
      </c>
      <c r="AL175" s="1">
        <v>2</v>
      </c>
      <c r="AM175" s="1">
        <v>3</v>
      </c>
      <c r="AN175" s="1">
        <v>2</v>
      </c>
      <c r="AO175" s="1">
        <v>2</v>
      </c>
      <c r="AP175" s="1">
        <v>2</v>
      </c>
      <c r="AQ175" s="1">
        <v>1</v>
      </c>
      <c r="AR175" s="1">
        <v>2</v>
      </c>
      <c r="AV175" s="1">
        <v>2</v>
      </c>
      <c r="AX175" s="1">
        <v>2</v>
      </c>
      <c r="BA175" s="1">
        <v>2</v>
      </c>
      <c r="BB175" s="1">
        <v>2</v>
      </c>
      <c r="BF175" s="1">
        <v>2</v>
      </c>
      <c r="BI175" s="1">
        <v>2</v>
      </c>
      <c r="BJ175" s="1">
        <v>1</v>
      </c>
      <c r="BK175" s="1">
        <v>2</v>
      </c>
      <c r="BL175" s="1">
        <v>1</v>
      </c>
      <c r="BM175" s="1">
        <v>4</v>
      </c>
    </row>
    <row r="176" spans="1:65" ht="15" customHeight="1">
      <c r="A176" s="6">
        <v>39686</v>
      </c>
      <c r="B176" s="1">
        <v>1</v>
      </c>
      <c r="C176" s="1">
        <v>1</v>
      </c>
      <c r="D176" s="1">
        <v>1</v>
      </c>
      <c r="E176" s="1">
        <v>1</v>
      </c>
      <c r="F176" s="4"/>
      <c r="G176" s="1">
        <v>2</v>
      </c>
      <c r="H176" s="1">
        <v>60</v>
      </c>
      <c r="I176" s="1">
        <v>0</v>
      </c>
      <c r="V176" s="1">
        <v>1</v>
      </c>
      <c r="W176" s="1">
        <v>37000</v>
      </c>
      <c r="AJ176" s="1">
        <v>3</v>
      </c>
      <c r="AK176" s="1">
        <v>2</v>
      </c>
      <c r="AL176" s="1">
        <v>2</v>
      </c>
      <c r="AN176" s="1">
        <v>2</v>
      </c>
      <c r="AO176" s="1">
        <v>2</v>
      </c>
      <c r="AP176" s="1">
        <v>2</v>
      </c>
      <c r="AQ176" s="1">
        <v>1</v>
      </c>
      <c r="AR176" s="1">
        <v>2</v>
      </c>
      <c r="AV176" s="1">
        <v>2</v>
      </c>
      <c r="AX176" s="1">
        <v>2</v>
      </c>
      <c r="BA176" s="1">
        <v>2</v>
      </c>
      <c r="BB176" s="1">
        <v>2</v>
      </c>
      <c r="BF176" s="1">
        <v>2</v>
      </c>
      <c r="BI176" s="1">
        <v>2</v>
      </c>
      <c r="BJ176" s="1">
        <v>1</v>
      </c>
      <c r="BK176" s="1">
        <v>2</v>
      </c>
      <c r="BL176" s="1">
        <v>1</v>
      </c>
      <c r="BM176" s="1">
        <v>4</v>
      </c>
    </row>
    <row r="177" spans="1:66" ht="15" customHeight="1">
      <c r="A177" s="6">
        <v>39696</v>
      </c>
      <c r="B177" s="1">
        <v>1</v>
      </c>
      <c r="C177" s="1">
        <v>1</v>
      </c>
      <c r="D177" s="1">
        <v>1</v>
      </c>
      <c r="E177" s="1">
        <v>1</v>
      </c>
      <c r="F177" s="4"/>
      <c r="G177" s="1">
        <v>2</v>
      </c>
      <c r="H177" s="1">
        <v>30</v>
      </c>
      <c r="I177" s="1">
        <v>250</v>
      </c>
      <c r="J177" s="1">
        <v>1</v>
      </c>
      <c r="K177" s="1">
        <v>5400</v>
      </c>
      <c r="N177" s="1">
        <v>1</v>
      </c>
      <c r="O177" s="1">
        <v>200</v>
      </c>
      <c r="V177" s="1">
        <v>1</v>
      </c>
      <c r="W177" s="1">
        <v>22800</v>
      </c>
      <c r="AD177" s="1" t="s">
        <v>82</v>
      </c>
      <c r="AE177" s="1">
        <v>7000</v>
      </c>
      <c r="AF177" s="1" t="s">
        <v>78</v>
      </c>
      <c r="AG177" s="1">
        <v>5000</v>
      </c>
      <c r="AJ177" s="1">
        <v>1</v>
      </c>
      <c r="AK177" s="1">
        <v>2</v>
      </c>
      <c r="AL177" s="1">
        <v>2</v>
      </c>
      <c r="AN177" s="1">
        <v>2</v>
      </c>
      <c r="AO177" s="1">
        <v>2</v>
      </c>
      <c r="AP177" s="1">
        <v>2</v>
      </c>
      <c r="AQ177" s="1">
        <v>1</v>
      </c>
      <c r="AR177" s="1">
        <v>2</v>
      </c>
      <c r="AV177" s="1">
        <v>2</v>
      </c>
      <c r="AX177" s="1">
        <v>2</v>
      </c>
      <c r="BA177" s="1">
        <v>2</v>
      </c>
      <c r="BB177" s="1">
        <v>2</v>
      </c>
      <c r="BF177" s="1">
        <v>2</v>
      </c>
      <c r="BI177" s="1">
        <v>2</v>
      </c>
      <c r="BJ177" s="1">
        <v>2</v>
      </c>
      <c r="BK177" s="1">
        <v>2</v>
      </c>
      <c r="BL177" s="1">
        <v>2</v>
      </c>
      <c r="BM177" s="1">
        <v>4</v>
      </c>
      <c r="BN177" s="1">
        <v>1</v>
      </c>
    </row>
    <row r="178" spans="1:66" ht="15" customHeight="1">
      <c r="A178" s="6">
        <v>39722</v>
      </c>
      <c r="B178" s="1">
        <v>1</v>
      </c>
      <c r="C178" s="1">
        <v>1</v>
      </c>
      <c r="D178" s="1">
        <v>1</v>
      </c>
      <c r="E178" s="1">
        <v>1</v>
      </c>
      <c r="F178" s="4"/>
      <c r="G178" s="1">
        <v>2</v>
      </c>
      <c r="H178" s="1">
        <v>30</v>
      </c>
      <c r="I178" s="1">
        <v>300</v>
      </c>
      <c r="V178" s="1">
        <v>1</v>
      </c>
      <c r="W178" s="1">
        <v>21250</v>
      </c>
      <c r="Z178" s="1">
        <v>1</v>
      </c>
      <c r="AA178" s="1">
        <v>17800</v>
      </c>
      <c r="AJ178" s="1">
        <v>1</v>
      </c>
      <c r="AK178" s="1">
        <v>2</v>
      </c>
      <c r="AL178" s="1">
        <v>2</v>
      </c>
      <c r="AN178" s="1">
        <v>2</v>
      </c>
      <c r="AO178" s="1">
        <v>2</v>
      </c>
      <c r="AP178" s="1">
        <v>2</v>
      </c>
      <c r="AQ178" s="1">
        <v>1</v>
      </c>
      <c r="AR178" s="1">
        <v>2</v>
      </c>
      <c r="AV178" s="1">
        <v>2</v>
      </c>
      <c r="AX178" s="1">
        <v>2</v>
      </c>
      <c r="BA178" s="1">
        <v>2</v>
      </c>
      <c r="BB178" s="1">
        <v>2</v>
      </c>
      <c r="BF178" s="1">
        <v>2</v>
      </c>
      <c r="BI178" s="1">
        <v>2</v>
      </c>
      <c r="BJ178" s="1">
        <v>2</v>
      </c>
      <c r="BK178" s="1">
        <v>1</v>
      </c>
      <c r="BL178" s="1">
        <v>1</v>
      </c>
      <c r="BM178" s="1">
        <v>4</v>
      </c>
      <c r="BN178" s="1">
        <v>2</v>
      </c>
    </row>
    <row r="179" spans="1:66" ht="15" customHeight="1">
      <c r="A179" s="6">
        <v>39707</v>
      </c>
      <c r="B179" s="1">
        <v>1</v>
      </c>
      <c r="C179" s="1">
        <v>1</v>
      </c>
      <c r="D179" s="1">
        <v>1</v>
      </c>
      <c r="E179" s="1">
        <v>1</v>
      </c>
      <c r="F179" s="4"/>
      <c r="G179" s="1">
        <v>2</v>
      </c>
      <c r="H179" s="1">
        <v>40</v>
      </c>
      <c r="I179" s="1">
        <v>0</v>
      </c>
      <c r="J179" s="1">
        <v>1</v>
      </c>
      <c r="K179" s="1">
        <v>3000</v>
      </c>
      <c r="R179" s="1">
        <v>1</v>
      </c>
      <c r="S179" s="1">
        <v>4000</v>
      </c>
      <c r="Z179" s="1">
        <v>1</v>
      </c>
      <c r="AA179" s="1">
        <v>20000</v>
      </c>
      <c r="AD179" s="1" t="s">
        <v>102</v>
      </c>
      <c r="AE179" s="1">
        <v>8000</v>
      </c>
      <c r="AF179" s="1" t="s">
        <v>78</v>
      </c>
      <c r="AG179" s="1">
        <v>5000</v>
      </c>
      <c r="AJ179" s="1">
        <v>1</v>
      </c>
      <c r="AK179" s="1">
        <v>2</v>
      </c>
      <c r="AL179" s="1">
        <v>2</v>
      </c>
      <c r="AN179" s="1">
        <v>2</v>
      </c>
      <c r="AO179" s="1">
        <v>2</v>
      </c>
      <c r="AP179" s="1">
        <v>2</v>
      </c>
      <c r="AQ179" s="1">
        <v>1</v>
      </c>
      <c r="AR179" s="1">
        <v>2</v>
      </c>
      <c r="AV179" s="1">
        <v>2</v>
      </c>
      <c r="AX179" s="1">
        <v>2</v>
      </c>
      <c r="BA179" s="1">
        <v>2</v>
      </c>
      <c r="BB179" s="1">
        <v>2</v>
      </c>
      <c r="BF179" s="1">
        <v>2</v>
      </c>
      <c r="BI179" s="1">
        <v>1</v>
      </c>
      <c r="BJ179" s="1">
        <v>1</v>
      </c>
      <c r="BK179" s="1">
        <v>1</v>
      </c>
      <c r="BL179" s="1">
        <v>1</v>
      </c>
      <c r="BM179" s="1">
        <v>3</v>
      </c>
      <c r="BN179" s="1">
        <v>2</v>
      </c>
    </row>
    <row r="180" spans="1:65" ht="15" customHeight="1">
      <c r="A180" s="6">
        <v>39686</v>
      </c>
      <c r="B180" s="1">
        <v>1</v>
      </c>
      <c r="C180" s="1">
        <v>1</v>
      </c>
      <c r="D180" s="1">
        <v>1</v>
      </c>
      <c r="E180" s="1">
        <v>1</v>
      </c>
      <c r="F180" s="4"/>
      <c r="G180" s="1">
        <v>2</v>
      </c>
      <c r="H180" s="1">
        <v>30</v>
      </c>
      <c r="I180" s="1">
        <v>300</v>
      </c>
      <c r="N180" s="2"/>
      <c r="V180" s="1">
        <v>1</v>
      </c>
      <c r="W180" s="1">
        <v>21500</v>
      </c>
      <c r="Z180" s="1">
        <v>1</v>
      </c>
      <c r="AA180" s="1">
        <v>13000</v>
      </c>
      <c r="AD180" s="1" t="s">
        <v>73</v>
      </c>
      <c r="AE180" s="2"/>
      <c r="AJ180" s="1">
        <v>3</v>
      </c>
      <c r="AK180" s="1">
        <v>2</v>
      </c>
      <c r="AL180" s="1">
        <v>2</v>
      </c>
      <c r="AM180" s="1" t="s">
        <v>2</v>
      </c>
      <c r="AN180" s="1">
        <v>2</v>
      </c>
      <c r="AO180" s="1">
        <v>2</v>
      </c>
      <c r="AP180" s="1">
        <v>2</v>
      </c>
      <c r="AQ180" s="1">
        <v>1</v>
      </c>
      <c r="AR180" s="1">
        <v>2</v>
      </c>
      <c r="AV180" s="1">
        <v>2</v>
      </c>
      <c r="AX180" s="1">
        <v>2</v>
      </c>
      <c r="BA180" s="1">
        <v>2</v>
      </c>
      <c r="BB180" s="1">
        <v>2</v>
      </c>
      <c r="BF180" s="1">
        <v>2</v>
      </c>
      <c r="BI180" s="1">
        <v>2</v>
      </c>
      <c r="BJ180" s="1">
        <v>1</v>
      </c>
      <c r="BK180" s="1">
        <v>1</v>
      </c>
      <c r="BL180" s="1">
        <v>1</v>
      </c>
      <c r="BM180" s="1">
        <v>3</v>
      </c>
    </row>
    <row r="181" spans="1:66" ht="15" customHeight="1">
      <c r="A181" s="6">
        <v>39714</v>
      </c>
      <c r="B181" s="1">
        <v>1</v>
      </c>
      <c r="C181" s="1">
        <v>1</v>
      </c>
      <c r="D181" s="1">
        <v>1</v>
      </c>
      <c r="E181" s="1">
        <v>1</v>
      </c>
      <c r="F181" s="4"/>
      <c r="G181" s="1">
        <v>2</v>
      </c>
      <c r="H181" s="1">
        <v>60</v>
      </c>
      <c r="I181" s="1">
        <v>300</v>
      </c>
      <c r="N181" s="2"/>
      <c r="S181" s="2"/>
      <c r="V181" s="1">
        <v>1</v>
      </c>
      <c r="W181" s="1">
        <v>39900</v>
      </c>
      <c r="AJ181" s="1">
        <v>3</v>
      </c>
      <c r="AK181" s="1">
        <v>2</v>
      </c>
      <c r="AL181" s="1">
        <v>2</v>
      </c>
      <c r="AN181" s="1">
        <v>2</v>
      </c>
      <c r="AO181" s="1">
        <v>2</v>
      </c>
      <c r="AP181" s="1">
        <v>2</v>
      </c>
      <c r="AQ181" s="1">
        <v>1</v>
      </c>
      <c r="AR181" s="1">
        <v>2</v>
      </c>
      <c r="AV181" s="1">
        <v>2</v>
      </c>
      <c r="AX181" s="1">
        <v>2</v>
      </c>
      <c r="BA181" s="1">
        <v>2</v>
      </c>
      <c r="BB181" s="1">
        <v>2</v>
      </c>
      <c r="BF181" s="1">
        <v>2</v>
      </c>
      <c r="BI181" s="1">
        <v>1</v>
      </c>
      <c r="BJ181" s="1">
        <v>1</v>
      </c>
      <c r="BK181" s="1">
        <v>2</v>
      </c>
      <c r="BL181" s="1">
        <v>1</v>
      </c>
      <c r="BM181" s="1">
        <v>4</v>
      </c>
      <c r="BN181" s="1">
        <v>1</v>
      </c>
    </row>
    <row r="182" spans="1:66" s="12" customFormat="1" ht="15" customHeight="1">
      <c r="A182" s="6">
        <v>41241</v>
      </c>
      <c r="B182" s="1">
        <v>1</v>
      </c>
      <c r="C182" s="1">
        <v>1</v>
      </c>
      <c r="D182" s="1">
        <v>1</v>
      </c>
      <c r="E182" s="1">
        <v>1</v>
      </c>
      <c r="F182" s="4"/>
      <c r="G182" s="1">
        <v>2</v>
      </c>
      <c r="H182" s="1">
        <v>30</v>
      </c>
      <c r="I182" s="1">
        <v>250</v>
      </c>
      <c r="J182" s="1">
        <v>1</v>
      </c>
      <c r="K182" s="1">
        <v>3400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>
        <v>1</v>
      </c>
      <c r="W182" s="1">
        <v>35600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>
        <v>3</v>
      </c>
      <c r="AK182" s="1">
        <v>2</v>
      </c>
      <c r="AL182" s="1">
        <v>2</v>
      </c>
      <c r="AM182" s="1"/>
      <c r="AN182" s="1">
        <v>2</v>
      </c>
      <c r="AO182" s="1">
        <v>2</v>
      </c>
      <c r="AP182" s="1">
        <v>2</v>
      </c>
      <c r="AQ182" s="1">
        <v>1</v>
      </c>
      <c r="AR182" s="1">
        <v>2</v>
      </c>
      <c r="AS182" s="1"/>
      <c r="AT182" s="1"/>
      <c r="AU182" s="1"/>
      <c r="AV182" s="1">
        <v>2</v>
      </c>
      <c r="AW182" s="1"/>
      <c r="AX182" s="1">
        <v>2</v>
      </c>
      <c r="AY182" s="1"/>
      <c r="AZ182" s="1"/>
      <c r="BA182" s="1">
        <v>1</v>
      </c>
      <c r="BB182" s="1">
        <v>2</v>
      </c>
      <c r="BC182" s="1"/>
      <c r="BD182" s="1"/>
      <c r="BE182" s="1"/>
      <c r="BF182" s="1">
        <v>2</v>
      </c>
      <c r="BG182" s="1"/>
      <c r="BH182" s="1"/>
      <c r="BI182" s="1">
        <v>2</v>
      </c>
      <c r="BJ182" s="1">
        <v>2</v>
      </c>
      <c r="BK182" s="1">
        <v>2</v>
      </c>
      <c r="BL182" s="1">
        <v>2</v>
      </c>
      <c r="BM182" s="1">
        <v>4</v>
      </c>
      <c r="BN182" s="1">
        <v>1</v>
      </c>
    </row>
    <row r="183" spans="1:66" s="12" customFormat="1" ht="15" customHeight="1">
      <c r="A183" s="6" t="s">
        <v>134</v>
      </c>
      <c r="B183" s="1">
        <v>1</v>
      </c>
      <c r="C183" s="1">
        <v>2</v>
      </c>
      <c r="D183" s="1">
        <v>1</v>
      </c>
      <c r="E183" s="1">
        <v>1</v>
      </c>
      <c r="F183" s="4"/>
      <c r="G183" s="1">
        <v>2</v>
      </c>
      <c r="H183" s="1">
        <v>60</v>
      </c>
      <c r="I183" s="1">
        <v>400</v>
      </c>
      <c r="J183" s="1">
        <v>1</v>
      </c>
      <c r="K183" s="1">
        <v>3500</v>
      </c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>
        <v>1</v>
      </c>
      <c r="W183" s="1">
        <v>31800</v>
      </c>
      <c r="X183" s="1"/>
      <c r="Y183" s="1"/>
      <c r="Z183" s="1"/>
      <c r="AA183" s="1"/>
      <c r="AB183" s="1"/>
      <c r="AC183" s="1"/>
      <c r="AD183" s="1" t="s">
        <v>129</v>
      </c>
      <c r="AE183" s="1">
        <v>4000</v>
      </c>
      <c r="AF183" s="1"/>
      <c r="AG183" s="1"/>
      <c r="AH183" s="1"/>
      <c r="AI183" s="1"/>
      <c r="AJ183" s="1">
        <v>1</v>
      </c>
      <c r="AK183" s="1">
        <v>2</v>
      </c>
      <c r="AL183" s="1">
        <v>2</v>
      </c>
      <c r="AM183" s="1"/>
      <c r="AN183" s="1">
        <v>2</v>
      </c>
      <c r="AO183" s="1">
        <v>2</v>
      </c>
      <c r="AP183" s="1">
        <v>2</v>
      </c>
      <c r="AQ183" s="1">
        <v>1</v>
      </c>
      <c r="AR183" s="1">
        <v>2</v>
      </c>
      <c r="AS183" s="1"/>
      <c r="AT183" s="1"/>
      <c r="AU183" s="1"/>
      <c r="AV183" s="1">
        <v>2</v>
      </c>
      <c r="AW183" s="1"/>
      <c r="AX183" s="1">
        <v>2</v>
      </c>
      <c r="AY183" s="1"/>
      <c r="AZ183" s="1"/>
      <c r="BA183" s="1">
        <v>1</v>
      </c>
      <c r="BB183" s="1">
        <v>2</v>
      </c>
      <c r="BC183" s="1"/>
      <c r="BD183" s="1"/>
      <c r="BE183" s="1"/>
      <c r="BF183" s="1">
        <v>2</v>
      </c>
      <c r="BG183" s="1"/>
      <c r="BH183" s="1"/>
      <c r="BI183" s="1">
        <v>1</v>
      </c>
      <c r="BJ183" s="1">
        <v>2</v>
      </c>
      <c r="BK183" s="1">
        <v>2</v>
      </c>
      <c r="BL183" s="1">
        <v>2</v>
      </c>
      <c r="BM183" s="1">
        <v>4</v>
      </c>
      <c r="BN183" s="1">
        <v>1</v>
      </c>
    </row>
    <row r="184" spans="1:66" ht="15" customHeight="1">
      <c r="A184" s="6">
        <v>39694</v>
      </c>
      <c r="B184" s="1">
        <v>1</v>
      </c>
      <c r="C184" s="1">
        <v>1</v>
      </c>
      <c r="D184" s="1">
        <v>1</v>
      </c>
      <c r="E184" s="1">
        <v>1</v>
      </c>
      <c r="F184" s="4"/>
      <c r="G184" s="1">
        <v>2</v>
      </c>
      <c r="H184" s="1">
        <v>10</v>
      </c>
      <c r="I184" s="1">
        <v>0</v>
      </c>
      <c r="J184" s="1">
        <v>1</v>
      </c>
      <c r="K184" s="1">
        <v>6500</v>
      </c>
      <c r="V184" s="1">
        <v>1</v>
      </c>
      <c r="W184" s="1">
        <v>33500</v>
      </c>
      <c r="AJ184" s="1">
        <v>3</v>
      </c>
      <c r="AK184" s="1">
        <v>2</v>
      </c>
      <c r="AL184" s="1">
        <v>2</v>
      </c>
      <c r="AM184" s="1">
        <v>3</v>
      </c>
      <c r="AN184" s="1">
        <v>2</v>
      </c>
      <c r="AO184" s="1">
        <v>2</v>
      </c>
      <c r="AP184" s="1">
        <v>2</v>
      </c>
      <c r="AQ184" s="1">
        <v>1</v>
      </c>
      <c r="AR184" s="1">
        <v>2</v>
      </c>
      <c r="AV184" s="1">
        <v>2</v>
      </c>
      <c r="AX184" s="1">
        <v>2</v>
      </c>
      <c r="BA184" s="1">
        <v>2</v>
      </c>
      <c r="BB184" s="1">
        <v>2</v>
      </c>
      <c r="BF184" s="1">
        <v>2</v>
      </c>
      <c r="BI184" s="1">
        <v>2</v>
      </c>
      <c r="BJ184" s="1">
        <v>1</v>
      </c>
      <c r="BK184" s="1">
        <v>2</v>
      </c>
      <c r="BL184" s="1">
        <v>2</v>
      </c>
      <c r="BM184" s="1">
        <v>4</v>
      </c>
      <c r="BN184" s="1">
        <v>1</v>
      </c>
    </row>
    <row r="185" spans="1:66" ht="15" customHeight="1">
      <c r="A185" s="6">
        <v>39714</v>
      </c>
      <c r="B185" s="1">
        <v>1</v>
      </c>
      <c r="C185" s="1">
        <v>1</v>
      </c>
      <c r="D185" s="1">
        <v>1</v>
      </c>
      <c r="E185" s="1">
        <v>1</v>
      </c>
      <c r="F185" s="4"/>
      <c r="G185" s="1">
        <v>2</v>
      </c>
      <c r="H185" s="1">
        <v>60</v>
      </c>
      <c r="I185" s="1">
        <v>200</v>
      </c>
      <c r="J185" s="1">
        <v>1</v>
      </c>
      <c r="K185" s="1">
        <v>6000</v>
      </c>
      <c r="V185" s="1">
        <v>1</v>
      </c>
      <c r="W185" s="1">
        <v>31500</v>
      </c>
      <c r="AJ185" s="1">
        <v>4</v>
      </c>
      <c r="AK185" s="1">
        <v>2</v>
      </c>
      <c r="AL185" s="1">
        <v>2</v>
      </c>
      <c r="AN185" s="1">
        <v>2</v>
      </c>
      <c r="AO185" s="1">
        <v>2</v>
      </c>
      <c r="AP185" s="1">
        <v>2</v>
      </c>
      <c r="AQ185" s="1">
        <v>1</v>
      </c>
      <c r="AR185" s="1">
        <v>2</v>
      </c>
      <c r="AV185" s="1">
        <v>2</v>
      </c>
      <c r="AX185" s="1">
        <v>2</v>
      </c>
      <c r="BA185" s="1">
        <v>2</v>
      </c>
      <c r="BB185" s="1">
        <v>2</v>
      </c>
      <c r="BF185" s="1">
        <v>2</v>
      </c>
      <c r="BI185" s="1">
        <v>1</v>
      </c>
      <c r="BJ185" s="1">
        <v>1</v>
      </c>
      <c r="BK185" s="1">
        <v>1</v>
      </c>
      <c r="BL185" s="1">
        <v>1</v>
      </c>
      <c r="BM185" s="1">
        <v>4</v>
      </c>
      <c r="BN185" s="1">
        <v>1</v>
      </c>
    </row>
    <row r="186" spans="1:65" ht="15" customHeight="1">
      <c r="A186" s="6">
        <v>39682</v>
      </c>
      <c r="B186" s="1">
        <v>1</v>
      </c>
      <c r="C186" s="1">
        <v>2</v>
      </c>
      <c r="D186" s="1">
        <v>1</v>
      </c>
      <c r="E186" s="1">
        <v>1</v>
      </c>
      <c r="F186" s="4"/>
      <c r="G186" s="1">
        <v>2</v>
      </c>
      <c r="H186" s="1">
        <v>15</v>
      </c>
      <c r="I186" s="1">
        <v>0</v>
      </c>
      <c r="J186" s="1">
        <v>1</v>
      </c>
      <c r="K186" s="1">
        <v>2000</v>
      </c>
      <c r="V186" s="1">
        <v>1</v>
      </c>
      <c r="W186" s="1">
        <v>39000</v>
      </c>
      <c r="AJ186" s="1">
        <v>3</v>
      </c>
      <c r="AK186" s="1">
        <v>2</v>
      </c>
      <c r="AL186" s="1">
        <v>2</v>
      </c>
      <c r="AN186" s="1">
        <v>2</v>
      </c>
      <c r="AO186" s="1">
        <v>2</v>
      </c>
      <c r="AP186" s="1">
        <v>2</v>
      </c>
      <c r="AQ186" s="1">
        <v>1</v>
      </c>
      <c r="AR186" s="1">
        <v>2</v>
      </c>
      <c r="AV186" s="1">
        <v>2</v>
      </c>
      <c r="AX186" s="1">
        <v>2</v>
      </c>
      <c r="BA186" s="1">
        <v>2</v>
      </c>
      <c r="BB186" s="1">
        <v>2</v>
      </c>
      <c r="BF186" s="1">
        <v>2</v>
      </c>
      <c r="BI186" s="1">
        <v>2</v>
      </c>
      <c r="BJ186" s="1">
        <v>2</v>
      </c>
      <c r="BL186" s="1">
        <v>1</v>
      </c>
      <c r="BM186" s="1">
        <v>4</v>
      </c>
    </row>
    <row r="187" spans="1:65" ht="15" customHeight="1">
      <c r="A187" s="6">
        <v>39683</v>
      </c>
      <c r="B187" s="1">
        <v>1</v>
      </c>
      <c r="C187" s="1">
        <v>1</v>
      </c>
      <c r="D187" s="1">
        <v>1</v>
      </c>
      <c r="E187" s="1">
        <v>1</v>
      </c>
      <c r="F187" s="4"/>
      <c r="G187" s="1">
        <v>2</v>
      </c>
      <c r="H187" s="1">
        <v>10</v>
      </c>
      <c r="I187" s="1">
        <v>100</v>
      </c>
      <c r="V187" s="1">
        <v>1</v>
      </c>
      <c r="W187" s="1">
        <v>39900</v>
      </c>
      <c r="AJ187" s="1">
        <v>3</v>
      </c>
      <c r="AK187" s="1">
        <v>2</v>
      </c>
      <c r="AL187" s="1">
        <v>2</v>
      </c>
      <c r="AN187" s="1">
        <v>2</v>
      </c>
      <c r="AO187" s="1">
        <v>2</v>
      </c>
      <c r="AP187" s="1">
        <v>2</v>
      </c>
      <c r="AQ187" s="1">
        <v>1</v>
      </c>
      <c r="AR187" s="1">
        <v>2</v>
      </c>
      <c r="AV187" s="1">
        <v>2</v>
      </c>
      <c r="AX187" s="1">
        <v>2</v>
      </c>
      <c r="BA187" s="1">
        <v>2</v>
      </c>
      <c r="BB187" s="1">
        <v>2</v>
      </c>
      <c r="BF187" s="1">
        <v>2</v>
      </c>
      <c r="BI187" s="1">
        <v>2</v>
      </c>
      <c r="BJ187" s="1">
        <v>1</v>
      </c>
      <c r="BK187" s="1">
        <v>1</v>
      </c>
      <c r="BL187" s="1">
        <v>1</v>
      </c>
      <c r="BM187" s="1">
        <v>4</v>
      </c>
    </row>
    <row r="188" spans="1:66" ht="15" customHeight="1">
      <c r="A188" s="6">
        <v>39723</v>
      </c>
      <c r="B188" s="1">
        <v>1</v>
      </c>
      <c r="C188" s="1">
        <v>1</v>
      </c>
      <c r="D188" s="1">
        <v>1</v>
      </c>
      <c r="E188" s="1">
        <v>1</v>
      </c>
      <c r="F188" s="4"/>
      <c r="G188" s="1">
        <v>2</v>
      </c>
      <c r="H188" s="1">
        <v>60</v>
      </c>
      <c r="I188" s="1">
        <v>150</v>
      </c>
      <c r="N188" s="2"/>
      <c r="V188" s="1">
        <v>1</v>
      </c>
      <c r="W188" s="1">
        <v>39900</v>
      </c>
      <c r="AJ188" s="1">
        <v>3</v>
      </c>
      <c r="AK188" s="1">
        <v>2</v>
      </c>
      <c r="AL188" s="1">
        <v>2</v>
      </c>
      <c r="AN188" s="1">
        <v>2</v>
      </c>
      <c r="AO188" s="1">
        <v>2</v>
      </c>
      <c r="AP188" s="1">
        <v>2</v>
      </c>
      <c r="AQ188" s="1">
        <v>1</v>
      </c>
      <c r="AR188" s="1">
        <v>2</v>
      </c>
      <c r="AV188" s="1">
        <v>2</v>
      </c>
      <c r="AX188" s="1">
        <v>2</v>
      </c>
      <c r="BA188" s="1">
        <v>2</v>
      </c>
      <c r="BB188" s="1">
        <v>2</v>
      </c>
      <c r="BF188" s="1">
        <v>2</v>
      </c>
      <c r="BI188" s="1">
        <v>2</v>
      </c>
      <c r="BJ188" s="1">
        <v>2</v>
      </c>
      <c r="BK188" s="1">
        <v>2</v>
      </c>
      <c r="BL188" s="1">
        <v>2</v>
      </c>
      <c r="BM188" s="1">
        <v>3</v>
      </c>
      <c r="BN188" s="1">
        <v>1</v>
      </c>
    </row>
    <row r="189" spans="1:66" ht="15" customHeight="1">
      <c r="A189" s="6">
        <v>39714</v>
      </c>
      <c r="B189" s="1">
        <v>1</v>
      </c>
      <c r="C189" s="1">
        <v>2</v>
      </c>
      <c r="D189" s="1">
        <v>1</v>
      </c>
      <c r="E189" s="1">
        <v>1</v>
      </c>
      <c r="F189" s="4"/>
      <c r="G189" s="1">
        <v>2</v>
      </c>
      <c r="H189" s="1">
        <v>60</v>
      </c>
      <c r="I189" s="1">
        <v>200</v>
      </c>
      <c r="V189" s="1">
        <v>1</v>
      </c>
      <c r="W189" s="1">
        <v>28000</v>
      </c>
      <c r="AD189" s="1" t="s">
        <v>76</v>
      </c>
      <c r="AE189" s="1">
        <v>13000</v>
      </c>
      <c r="AJ189" s="1">
        <v>1</v>
      </c>
      <c r="AK189" s="1">
        <v>2</v>
      </c>
      <c r="AL189" s="1">
        <v>2</v>
      </c>
      <c r="AN189" s="1">
        <v>2</v>
      </c>
      <c r="AO189" s="1">
        <v>2</v>
      </c>
      <c r="AP189" s="1">
        <v>2</v>
      </c>
      <c r="AQ189" s="1">
        <v>1</v>
      </c>
      <c r="AR189" s="1">
        <v>2</v>
      </c>
      <c r="AV189" s="1">
        <v>2</v>
      </c>
      <c r="AX189" s="1">
        <v>2</v>
      </c>
      <c r="BA189" s="1">
        <v>2</v>
      </c>
      <c r="BB189" s="1">
        <v>2</v>
      </c>
      <c r="BF189" s="1">
        <v>2</v>
      </c>
      <c r="BI189" s="1">
        <v>2</v>
      </c>
      <c r="BJ189" s="1">
        <v>1</v>
      </c>
      <c r="BK189" s="1">
        <v>1</v>
      </c>
      <c r="BL189" s="1">
        <v>1</v>
      </c>
      <c r="BM189" s="1">
        <v>2</v>
      </c>
      <c r="BN189" s="1">
        <v>1</v>
      </c>
    </row>
    <row r="190" spans="1:66" ht="15" customHeight="1">
      <c r="A190" s="6">
        <v>39707</v>
      </c>
      <c r="B190" s="1">
        <v>1</v>
      </c>
      <c r="C190" s="1">
        <v>1</v>
      </c>
      <c r="D190" s="1">
        <v>1</v>
      </c>
      <c r="E190" s="1">
        <v>1</v>
      </c>
      <c r="F190" s="4"/>
      <c r="G190" s="1">
        <v>2</v>
      </c>
      <c r="H190" s="1">
        <v>45</v>
      </c>
      <c r="I190" s="1">
        <v>0</v>
      </c>
      <c r="V190" s="1">
        <v>1</v>
      </c>
      <c r="W190" s="1">
        <v>39000</v>
      </c>
      <c r="AD190" s="1" t="s">
        <v>96</v>
      </c>
      <c r="AE190" s="1">
        <v>650</v>
      </c>
      <c r="AJ190" s="1">
        <v>1</v>
      </c>
      <c r="AK190" s="1">
        <v>2</v>
      </c>
      <c r="AL190" s="1">
        <v>2</v>
      </c>
      <c r="AN190" s="1">
        <v>2</v>
      </c>
      <c r="AO190" s="1">
        <v>2</v>
      </c>
      <c r="AP190" s="1">
        <v>2</v>
      </c>
      <c r="AQ190" s="1">
        <v>1</v>
      </c>
      <c r="AR190" s="1">
        <v>2</v>
      </c>
      <c r="AV190" s="1">
        <v>2</v>
      </c>
      <c r="AX190" s="1">
        <v>2</v>
      </c>
      <c r="BA190" s="1">
        <v>2</v>
      </c>
      <c r="BB190" s="1">
        <v>2</v>
      </c>
      <c r="BF190" s="1">
        <v>2</v>
      </c>
      <c r="BI190" s="1">
        <v>2</v>
      </c>
      <c r="BJ190" s="1">
        <v>1</v>
      </c>
      <c r="BK190" s="1">
        <v>2</v>
      </c>
      <c r="BL190" s="1">
        <v>1</v>
      </c>
      <c r="BM190" s="1">
        <v>4</v>
      </c>
      <c r="BN190" s="1">
        <v>1</v>
      </c>
    </row>
    <row r="191" spans="1:65" ht="15" customHeight="1">
      <c r="A191" s="6">
        <v>39683</v>
      </c>
      <c r="B191" s="1">
        <v>1</v>
      </c>
      <c r="C191" s="1">
        <v>1</v>
      </c>
      <c r="D191" s="1">
        <v>1</v>
      </c>
      <c r="E191" s="1">
        <v>1</v>
      </c>
      <c r="F191" s="4"/>
      <c r="G191" s="1">
        <v>2</v>
      </c>
      <c r="H191" s="1">
        <v>45</v>
      </c>
      <c r="I191" s="1">
        <v>0</v>
      </c>
      <c r="J191" s="1">
        <v>1</v>
      </c>
      <c r="K191" s="1">
        <v>350</v>
      </c>
      <c r="V191" s="1">
        <v>1</v>
      </c>
      <c r="W191" s="1">
        <v>38000</v>
      </c>
      <c r="AJ191" s="1">
        <v>3</v>
      </c>
      <c r="AK191" s="1">
        <v>2</v>
      </c>
      <c r="AL191" s="1">
        <v>2</v>
      </c>
      <c r="AN191" s="1">
        <v>2</v>
      </c>
      <c r="AO191" s="1">
        <v>2</v>
      </c>
      <c r="AP191" s="1">
        <v>2</v>
      </c>
      <c r="AQ191" s="1">
        <v>1</v>
      </c>
      <c r="AR191" s="1">
        <v>2</v>
      </c>
      <c r="AV191" s="1">
        <v>2</v>
      </c>
      <c r="AX191" s="1">
        <v>2</v>
      </c>
      <c r="BA191" s="1">
        <v>2</v>
      </c>
      <c r="BB191" s="1">
        <v>2</v>
      </c>
      <c r="BF191" s="1">
        <v>2</v>
      </c>
      <c r="BI191" s="1">
        <v>1</v>
      </c>
      <c r="BJ191" s="1">
        <v>1</v>
      </c>
      <c r="BK191" s="1">
        <v>1</v>
      </c>
      <c r="BL191" s="1">
        <v>1</v>
      </c>
      <c r="BM191" s="1">
        <v>4</v>
      </c>
    </row>
    <row r="192" spans="1:65" ht="15" customHeight="1">
      <c r="A192" s="6">
        <v>39682</v>
      </c>
      <c r="B192" s="1">
        <v>1</v>
      </c>
      <c r="C192" s="1">
        <v>1</v>
      </c>
      <c r="D192" s="1">
        <v>1</v>
      </c>
      <c r="E192" s="1">
        <v>1</v>
      </c>
      <c r="F192" s="4"/>
      <c r="G192" s="1">
        <v>2</v>
      </c>
      <c r="H192" s="1">
        <v>60</v>
      </c>
      <c r="I192" s="1">
        <v>200</v>
      </c>
      <c r="V192" s="1">
        <v>1</v>
      </c>
      <c r="W192" s="1">
        <v>40000</v>
      </c>
      <c r="AJ192" s="1">
        <v>3</v>
      </c>
      <c r="AK192" s="1">
        <v>2</v>
      </c>
      <c r="AL192" s="1">
        <v>2</v>
      </c>
      <c r="AN192" s="1">
        <v>2</v>
      </c>
      <c r="AO192" s="1">
        <v>2</v>
      </c>
      <c r="AP192" s="1">
        <v>2</v>
      </c>
      <c r="AQ192" s="1">
        <v>1</v>
      </c>
      <c r="AR192" s="1">
        <v>2</v>
      </c>
      <c r="AV192" s="1">
        <v>2</v>
      </c>
      <c r="AX192" s="1">
        <v>2</v>
      </c>
      <c r="BA192" s="1">
        <v>2</v>
      </c>
      <c r="BB192" s="1">
        <v>2</v>
      </c>
      <c r="BF192" s="1">
        <v>2</v>
      </c>
      <c r="BI192" s="1">
        <v>2</v>
      </c>
      <c r="BJ192" s="1">
        <v>2</v>
      </c>
      <c r="BK192" s="1">
        <v>2</v>
      </c>
      <c r="BL192" s="1">
        <v>2</v>
      </c>
      <c r="BM192" s="1">
        <v>4</v>
      </c>
    </row>
    <row r="193" spans="1:66" s="12" customFormat="1" ht="15" customHeight="1">
      <c r="A193" s="6">
        <v>41247</v>
      </c>
      <c r="B193" s="1">
        <v>1</v>
      </c>
      <c r="C193" s="1">
        <v>1</v>
      </c>
      <c r="D193" s="1">
        <v>1</v>
      </c>
      <c r="E193" s="1">
        <v>1</v>
      </c>
      <c r="F193" s="4"/>
      <c r="G193" s="1">
        <v>2</v>
      </c>
      <c r="H193" s="1">
        <v>30</v>
      </c>
      <c r="I193" s="1">
        <v>150</v>
      </c>
      <c r="J193" s="1">
        <v>1</v>
      </c>
      <c r="K193" s="1">
        <v>500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>
        <v>1</v>
      </c>
      <c r="W193" s="1">
        <v>37500</v>
      </c>
      <c r="X193" s="1"/>
      <c r="Y193" s="1"/>
      <c r="Z193" s="1">
        <v>1</v>
      </c>
      <c r="AA193" s="1">
        <v>3000</v>
      </c>
      <c r="AB193" s="1"/>
      <c r="AC193" s="1"/>
      <c r="AD193" s="1"/>
      <c r="AE193" s="1"/>
      <c r="AF193" s="1"/>
      <c r="AG193" s="1"/>
      <c r="AH193" s="1"/>
      <c r="AI193" s="1"/>
      <c r="AJ193" s="1">
        <v>3</v>
      </c>
      <c r="AK193" s="1">
        <v>2</v>
      </c>
      <c r="AL193" s="1">
        <v>2</v>
      </c>
      <c r="AM193" s="1"/>
      <c r="AN193" s="1">
        <v>1</v>
      </c>
      <c r="AO193" s="1">
        <v>2</v>
      </c>
      <c r="AP193" s="1">
        <v>2</v>
      </c>
      <c r="AQ193" s="1">
        <v>1</v>
      </c>
      <c r="AR193" s="1">
        <v>2</v>
      </c>
      <c r="AS193" s="1"/>
      <c r="AT193" s="1"/>
      <c r="AU193" s="1"/>
      <c r="AV193" s="1">
        <v>2</v>
      </c>
      <c r="AW193" s="1"/>
      <c r="AX193" s="1">
        <v>2</v>
      </c>
      <c r="AY193" s="1"/>
      <c r="AZ193" s="1"/>
      <c r="BA193" s="1">
        <v>2</v>
      </c>
      <c r="BB193" s="1"/>
      <c r="BC193" s="1"/>
      <c r="BD193" s="1"/>
      <c r="BE193" s="1"/>
      <c r="BF193" s="1">
        <v>2</v>
      </c>
      <c r="BG193" s="1"/>
      <c r="BH193" s="1"/>
      <c r="BI193" s="1">
        <v>2</v>
      </c>
      <c r="BJ193" s="1">
        <v>1</v>
      </c>
      <c r="BK193" s="1">
        <v>2</v>
      </c>
      <c r="BL193" s="1">
        <v>2</v>
      </c>
      <c r="BM193" s="1">
        <v>4</v>
      </c>
      <c r="BN193" s="1">
        <v>1</v>
      </c>
    </row>
    <row r="194" spans="1:65" ht="15" customHeight="1">
      <c r="A194" s="6">
        <v>39683</v>
      </c>
      <c r="B194" s="1">
        <v>1</v>
      </c>
      <c r="C194" s="1">
        <v>2</v>
      </c>
      <c r="D194" s="1">
        <v>1</v>
      </c>
      <c r="E194" s="1">
        <v>1</v>
      </c>
      <c r="F194" s="4"/>
      <c r="G194" s="1">
        <v>2</v>
      </c>
      <c r="H194" s="1">
        <v>60</v>
      </c>
      <c r="I194" s="1">
        <v>150</v>
      </c>
      <c r="J194" s="1">
        <v>1</v>
      </c>
      <c r="K194" s="1">
        <v>1700</v>
      </c>
      <c r="L194" s="1">
        <v>1</v>
      </c>
      <c r="M194" s="1">
        <v>2000</v>
      </c>
      <c r="V194" s="1">
        <v>1</v>
      </c>
      <c r="W194" s="1">
        <v>30000</v>
      </c>
      <c r="Z194" s="1">
        <v>1</v>
      </c>
      <c r="AA194" s="1">
        <v>6000</v>
      </c>
      <c r="AJ194" s="1">
        <v>3</v>
      </c>
      <c r="AK194" s="1">
        <v>2</v>
      </c>
      <c r="AL194" s="1">
        <v>2</v>
      </c>
      <c r="AM194" s="1">
        <v>3</v>
      </c>
      <c r="AN194" s="1">
        <v>2</v>
      </c>
      <c r="AO194" s="1">
        <v>2</v>
      </c>
      <c r="AP194" s="1">
        <v>2</v>
      </c>
      <c r="AQ194" s="1">
        <v>1</v>
      </c>
      <c r="AR194" s="1">
        <v>2</v>
      </c>
      <c r="AV194" s="1">
        <v>2</v>
      </c>
      <c r="AX194" s="1">
        <v>2</v>
      </c>
      <c r="BA194" s="1">
        <v>2</v>
      </c>
      <c r="BB194" s="1">
        <v>2</v>
      </c>
      <c r="BF194" s="1">
        <v>2</v>
      </c>
      <c r="BI194" s="1">
        <v>1</v>
      </c>
      <c r="BJ194" s="1">
        <v>1</v>
      </c>
      <c r="BK194" s="1">
        <v>1</v>
      </c>
      <c r="BL194" s="1">
        <v>1</v>
      </c>
      <c r="BM194" s="1">
        <v>4</v>
      </c>
    </row>
    <row r="195" spans="1:65" ht="15" customHeight="1">
      <c r="A195" s="6">
        <v>39683</v>
      </c>
      <c r="B195" s="1">
        <v>1</v>
      </c>
      <c r="C195" s="1">
        <v>1</v>
      </c>
      <c r="D195" s="1">
        <v>1</v>
      </c>
      <c r="E195" s="1">
        <v>1</v>
      </c>
      <c r="F195" s="4"/>
      <c r="G195" s="1">
        <v>2</v>
      </c>
      <c r="H195" s="1">
        <v>60</v>
      </c>
      <c r="I195" s="1">
        <v>200</v>
      </c>
      <c r="J195" s="1">
        <v>1</v>
      </c>
      <c r="K195" s="1">
        <v>2000</v>
      </c>
      <c r="N195" s="2"/>
      <c r="V195" s="1">
        <v>1</v>
      </c>
      <c r="W195" s="1">
        <v>38000</v>
      </c>
      <c r="AJ195" s="1">
        <v>3</v>
      </c>
      <c r="AK195" s="1">
        <v>2</v>
      </c>
      <c r="AL195" s="1">
        <v>2</v>
      </c>
      <c r="AM195" s="1">
        <v>3</v>
      </c>
      <c r="AN195" s="1">
        <v>2</v>
      </c>
      <c r="AO195" s="1">
        <v>2</v>
      </c>
      <c r="AP195" s="1">
        <v>2</v>
      </c>
      <c r="AQ195" s="1">
        <v>1</v>
      </c>
      <c r="AR195" s="1">
        <v>2</v>
      </c>
      <c r="AV195" s="1">
        <v>2</v>
      </c>
      <c r="AX195" s="1">
        <v>2</v>
      </c>
      <c r="BA195" s="1">
        <v>2</v>
      </c>
      <c r="BB195" s="1">
        <v>2</v>
      </c>
      <c r="BF195" s="1">
        <v>2</v>
      </c>
      <c r="BI195" s="1">
        <v>1</v>
      </c>
      <c r="BJ195" s="1">
        <v>1</v>
      </c>
      <c r="BK195" s="1">
        <v>2</v>
      </c>
      <c r="BL195" s="1">
        <v>1</v>
      </c>
      <c r="BM195" s="1">
        <v>4</v>
      </c>
    </row>
    <row r="196" spans="1:66" ht="15" customHeight="1">
      <c r="A196" s="6">
        <v>39707</v>
      </c>
      <c r="B196" s="1">
        <v>1</v>
      </c>
      <c r="C196" s="1">
        <v>1</v>
      </c>
      <c r="D196" s="1">
        <v>1</v>
      </c>
      <c r="E196" s="1">
        <v>1</v>
      </c>
      <c r="F196" s="4"/>
      <c r="G196" s="1">
        <v>2</v>
      </c>
      <c r="H196" s="1">
        <v>240</v>
      </c>
      <c r="I196" s="1">
        <v>0</v>
      </c>
      <c r="V196" s="1">
        <v>1</v>
      </c>
      <c r="W196" s="1">
        <v>39000</v>
      </c>
      <c r="AD196" s="1" t="s">
        <v>101</v>
      </c>
      <c r="AE196" s="1">
        <v>500</v>
      </c>
      <c r="AJ196" s="1">
        <v>3</v>
      </c>
      <c r="AK196" s="1">
        <v>2</v>
      </c>
      <c r="AL196" s="1">
        <v>2</v>
      </c>
      <c r="AN196" s="1">
        <v>2</v>
      </c>
      <c r="AO196" s="1">
        <v>2</v>
      </c>
      <c r="AP196" s="1">
        <v>2</v>
      </c>
      <c r="AQ196" s="1">
        <v>1</v>
      </c>
      <c r="AR196" s="1">
        <v>2</v>
      </c>
      <c r="AV196" s="1">
        <v>2</v>
      </c>
      <c r="AX196" s="1">
        <v>2</v>
      </c>
      <c r="BA196" s="1">
        <v>2</v>
      </c>
      <c r="BB196" s="1">
        <v>2</v>
      </c>
      <c r="BF196" s="1">
        <v>2</v>
      </c>
      <c r="BI196" s="1">
        <v>2</v>
      </c>
      <c r="BJ196" s="1">
        <v>2</v>
      </c>
      <c r="BK196" s="1">
        <v>2</v>
      </c>
      <c r="BL196" s="1">
        <v>1</v>
      </c>
      <c r="BM196" s="1">
        <v>4</v>
      </c>
      <c r="BN196" s="1">
        <v>1</v>
      </c>
    </row>
    <row r="197" spans="1:65" ht="15" customHeight="1">
      <c r="A197" s="6">
        <v>39683</v>
      </c>
      <c r="B197" s="1">
        <v>1</v>
      </c>
      <c r="C197" s="1">
        <v>1</v>
      </c>
      <c r="D197" s="1">
        <v>1</v>
      </c>
      <c r="E197" s="1">
        <v>1</v>
      </c>
      <c r="F197" s="4"/>
      <c r="G197" s="1">
        <v>2</v>
      </c>
      <c r="H197" s="1">
        <v>15</v>
      </c>
      <c r="I197" s="1">
        <v>200</v>
      </c>
      <c r="J197" s="1">
        <v>1</v>
      </c>
      <c r="K197" s="1">
        <v>1000</v>
      </c>
      <c r="N197" s="2"/>
      <c r="V197" s="1">
        <v>1</v>
      </c>
      <c r="W197" s="1">
        <v>35000</v>
      </c>
      <c r="AD197" s="1" t="s">
        <v>6</v>
      </c>
      <c r="AE197" s="2">
        <v>5000</v>
      </c>
      <c r="AJ197" s="1">
        <v>3</v>
      </c>
      <c r="AK197" s="1">
        <v>2</v>
      </c>
      <c r="AL197" s="1">
        <v>2</v>
      </c>
      <c r="AN197" s="1">
        <v>2</v>
      </c>
      <c r="AO197" s="1">
        <v>2</v>
      </c>
      <c r="AP197" s="1">
        <v>2</v>
      </c>
      <c r="AQ197" s="1">
        <v>1</v>
      </c>
      <c r="AR197" s="1">
        <v>2</v>
      </c>
      <c r="AV197" s="1">
        <v>2</v>
      </c>
      <c r="AX197" s="1">
        <v>2</v>
      </c>
      <c r="BA197" s="1">
        <v>2</v>
      </c>
      <c r="BB197" s="1">
        <v>2</v>
      </c>
      <c r="BF197" s="1">
        <v>2</v>
      </c>
      <c r="BI197" s="1">
        <v>2</v>
      </c>
      <c r="BJ197" s="1">
        <v>1</v>
      </c>
      <c r="BK197" s="1">
        <v>2</v>
      </c>
      <c r="BL197" s="1">
        <v>1</v>
      </c>
      <c r="BM197" s="1">
        <v>1</v>
      </c>
    </row>
    <row r="198" spans="1:66" ht="15" customHeight="1">
      <c r="A198" s="6">
        <v>39683</v>
      </c>
      <c r="B198" s="1">
        <v>1</v>
      </c>
      <c r="C198" s="1">
        <v>1</v>
      </c>
      <c r="D198" s="1">
        <v>1</v>
      </c>
      <c r="E198" s="1">
        <v>1</v>
      </c>
      <c r="F198" s="4"/>
      <c r="G198" s="1">
        <v>2</v>
      </c>
      <c r="H198" s="1">
        <v>45</v>
      </c>
      <c r="I198" s="1">
        <v>200</v>
      </c>
      <c r="N198" s="1">
        <v>1</v>
      </c>
      <c r="O198" s="1">
        <v>2000</v>
      </c>
      <c r="T198" s="1">
        <v>1</v>
      </c>
      <c r="U198" s="1">
        <v>2000</v>
      </c>
      <c r="V198" s="1">
        <v>1</v>
      </c>
      <c r="W198" s="1">
        <v>35000</v>
      </c>
      <c r="AJ198" s="1">
        <v>3</v>
      </c>
      <c r="AK198" s="1">
        <v>2</v>
      </c>
      <c r="AL198" s="1">
        <v>2</v>
      </c>
      <c r="AN198" s="1">
        <v>2</v>
      </c>
      <c r="AO198" s="1">
        <v>2</v>
      </c>
      <c r="AP198" s="1">
        <v>2</v>
      </c>
      <c r="AQ198" s="1">
        <v>1</v>
      </c>
      <c r="AR198" s="1">
        <v>2</v>
      </c>
      <c r="AV198" s="1">
        <v>2</v>
      </c>
      <c r="AX198" s="1">
        <v>2</v>
      </c>
      <c r="BA198" s="1">
        <v>2</v>
      </c>
      <c r="BB198" s="1">
        <v>2</v>
      </c>
      <c r="BF198" s="1">
        <v>2</v>
      </c>
      <c r="BI198" s="1">
        <v>1</v>
      </c>
      <c r="BJ198" s="1">
        <v>2</v>
      </c>
      <c r="BK198" s="1">
        <v>2</v>
      </c>
      <c r="BL198" s="1">
        <v>1</v>
      </c>
      <c r="BM198" s="3">
        <v>4</v>
      </c>
      <c r="BN198" s="3"/>
    </row>
    <row r="199" spans="1:65" ht="15" customHeight="1">
      <c r="A199" s="6">
        <v>39683</v>
      </c>
      <c r="B199" s="1">
        <v>1</v>
      </c>
      <c r="C199" s="1">
        <v>2</v>
      </c>
      <c r="D199" s="1">
        <v>1</v>
      </c>
      <c r="E199" s="1">
        <v>1</v>
      </c>
      <c r="F199" s="4"/>
      <c r="G199" s="1">
        <v>2</v>
      </c>
      <c r="H199" s="1">
        <v>60</v>
      </c>
      <c r="I199" s="1">
        <v>100</v>
      </c>
      <c r="J199" s="1">
        <v>1</v>
      </c>
      <c r="K199" s="1">
        <v>1000</v>
      </c>
      <c r="L199" s="1">
        <v>1</v>
      </c>
      <c r="M199" s="1">
        <v>5500</v>
      </c>
      <c r="V199" s="1">
        <v>1</v>
      </c>
      <c r="W199" s="1">
        <v>21390</v>
      </c>
      <c r="AD199" s="1" t="s">
        <v>6</v>
      </c>
      <c r="AE199" s="1">
        <v>4790</v>
      </c>
      <c r="AF199" s="1" t="s">
        <v>72</v>
      </c>
      <c r="AG199" s="1">
        <v>3400</v>
      </c>
      <c r="AJ199" s="1">
        <v>1</v>
      </c>
      <c r="AK199" s="1">
        <v>2</v>
      </c>
      <c r="AL199" s="1">
        <v>2</v>
      </c>
      <c r="AN199" s="1">
        <v>2</v>
      </c>
      <c r="AO199" s="1">
        <v>2</v>
      </c>
      <c r="AP199" s="1">
        <v>2</v>
      </c>
      <c r="AQ199" s="1">
        <v>1</v>
      </c>
      <c r="AR199" s="1">
        <v>2</v>
      </c>
      <c r="AV199" s="1">
        <v>2</v>
      </c>
      <c r="AX199" s="1">
        <v>2</v>
      </c>
      <c r="BA199" s="1">
        <v>2</v>
      </c>
      <c r="BB199" s="1">
        <v>2</v>
      </c>
      <c r="BF199" s="1">
        <v>2</v>
      </c>
      <c r="BI199" s="1">
        <v>2</v>
      </c>
      <c r="BJ199" s="1">
        <v>1</v>
      </c>
      <c r="BK199" s="1">
        <v>2</v>
      </c>
      <c r="BL199" s="1">
        <v>1</v>
      </c>
      <c r="BM199" s="1">
        <v>4</v>
      </c>
    </row>
    <row r="200" spans="1:66" ht="15" customHeight="1">
      <c r="A200" s="6">
        <v>39707</v>
      </c>
      <c r="B200" s="1">
        <v>1</v>
      </c>
      <c r="C200" s="1">
        <v>1</v>
      </c>
      <c r="D200" s="1">
        <v>1</v>
      </c>
      <c r="E200" s="1">
        <v>1</v>
      </c>
      <c r="F200" s="4"/>
      <c r="G200" s="1">
        <v>2</v>
      </c>
      <c r="H200" s="1">
        <v>10</v>
      </c>
      <c r="I200" s="1">
        <v>0</v>
      </c>
      <c r="V200" s="1">
        <v>1</v>
      </c>
      <c r="W200" s="1">
        <v>39000</v>
      </c>
      <c r="AJ200" s="1">
        <v>3</v>
      </c>
      <c r="AK200" s="1">
        <v>2</v>
      </c>
      <c r="AL200" s="1">
        <v>2</v>
      </c>
      <c r="AN200" s="1">
        <v>2</v>
      </c>
      <c r="AO200" s="1">
        <v>2</v>
      </c>
      <c r="AP200" s="1">
        <v>2</v>
      </c>
      <c r="AQ200" s="1">
        <v>1</v>
      </c>
      <c r="AR200" s="1">
        <v>2</v>
      </c>
      <c r="AV200" s="1">
        <v>2</v>
      </c>
      <c r="AX200" s="1">
        <v>2</v>
      </c>
      <c r="BA200" s="1">
        <v>2</v>
      </c>
      <c r="BB200" s="1">
        <v>2</v>
      </c>
      <c r="BF200" s="1">
        <v>2</v>
      </c>
      <c r="BI200" s="1">
        <v>2</v>
      </c>
      <c r="BJ200" s="1">
        <v>2</v>
      </c>
      <c r="BK200" s="1">
        <v>2</v>
      </c>
      <c r="BL200" s="1">
        <v>2</v>
      </c>
      <c r="BM200" s="1">
        <v>4</v>
      </c>
      <c r="BN200" s="1">
        <v>1</v>
      </c>
    </row>
    <row r="201" spans="1:65" ht="15" customHeight="1">
      <c r="A201" s="6">
        <v>39682</v>
      </c>
      <c r="B201" s="1">
        <v>1</v>
      </c>
      <c r="C201" s="1">
        <v>1</v>
      </c>
      <c r="D201" s="1">
        <v>1</v>
      </c>
      <c r="E201" s="1">
        <v>1</v>
      </c>
      <c r="F201" s="4"/>
      <c r="G201" s="1">
        <v>2</v>
      </c>
      <c r="H201" s="1">
        <v>120</v>
      </c>
      <c r="K201" s="2"/>
      <c r="L201" s="1">
        <v>1</v>
      </c>
      <c r="M201" s="1">
        <v>8500</v>
      </c>
      <c r="V201" s="1">
        <v>1</v>
      </c>
      <c r="W201" s="2">
        <v>25000</v>
      </c>
      <c r="AD201" s="1" t="s">
        <v>6</v>
      </c>
      <c r="AE201" s="1">
        <v>6000</v>
      </c>
      <c r="AK201" s="1">
        <v>2</v>
      </c>
      <c r="AL201" s="1">
        <v>2</v>
      </c>
      <c r="AN201" s="1">
        <v>2</v>
      </c>
      <c r="AO201" s="1">
        <v>2</v>
      </c>
      <c r="AP201" s="1">
        <v>2</v>
      </c>
      <c r="AQ201" s="1">
        <v>1</v>
      </c>
      <c r="AR201" s="1">
        <v>2</v>
      </c>
      <c r="AV201" s="1">
        <v>2</v>
      </c>
      <c r="AX201" s="1">
        <v>2</v>
      </c>
      <c r="BA201" s="1">
        <v>2</v>
      </c>
      <c r="BB201" s="1">
        <v>2</v>
      </c>
      <c r="BF201" s="1">
        <v>2</v>
      </c>
      <c r="BI201" s="1">
        <v>2</v>
      </c>
      <c r="BJ201" s="1">
        <v>2</v>
      </c>
      <c r="BK201" s="1">
        <v>2</v>
      </c>
      <c r="BL201" s="1">
        <v>2</v>
      </c>
      <c r="BM201" s="1">
        <v>1</v>
      </c>
    </row>
    <row r="202" ht="15" customHeight="1">
      <c r="D202" s="1"/>
    </row>
    <row r="203" spans="1:66" ht="15" customHeight="1">
      <c r="A203" s="6" t="s">
        <v>151</v>
      </c>
      <c r="B203" s="1">
        <v>1</v>
      </c>
      <c r="C203" s="1">
        <v>1</v>
      </c>
      <c r="D203" s="13">
        <v>1</v>
      </c>
      <c r="E203" s="1">
        <v>1</v>
      </c>
      <c r="F203" s="1" t="s">
        <v>1</v>
      </c>
      <c r="G203" s="1">
        <v>2</v>
      </c>
      <c r="H203" s="1">
        <v>30</v>
      </c>
      <c r="I203" s="1">
        <v>200</v>
      </c>
      <c r="J203" s="1">
        <v>1</v>
      </c>
      <c r="K203" s="1">
        <v>2000</v>
      </c>
      <c r="V203" s="1">
        <v>1</v>
      </c>
      <c r="W203" s="1">
        <v>18000</v>
      </c>
      <c r="AJ203" s="1">
        <v>1</v>
      </c>
      <c r="AK203" s="1">
        <v>2</v>
      </c>
      <c r="AL203" s="1">
        <v>2</v>
      </c>
      <c r="AN203" s="1">
        <v>2</v>
      </c>
      <c r="AP203" s="1">
        <v>2</v>
      </c>
      <c r="AQ203" s="1">
        <v>1</v>
      </c>
      <c r="AR203" s="1">
        <v>2</v>
      </c>
      <c r="AV203" s="1">
        <v>2</v>
      </c>
      <c r="AX203" s="1">
        <v>2</v>
      </c>
      <c r="BA203" s="1">
        <v>2</v>
      </c>
      <c r="BB203" s="1">
        <v>2</v>
      </c>
      <c r="BF203" s="1">
        <v>2</v>
      </c>
      <c r="BI203" s="1">
        <v>1</v>
      </c>
      <c r="BJ203" s="1">
        <v>2</v>
      </c>
      <c r="BK203" s="1">
        <v>2</v>
      </c>
      <c r="BL203" s="1">
        <v>2</v>
      </c>
      <c r="BM203" s="1">
        <v>3</v>
      </c>
      <c r="BN203" s="1">
        <v>1</v>
      </c>
    </row>
    <row r="204" spans="1:66" ht="15" customHeight="1">
      <c r="A204" s="6" t="s">
        <v>151</v>
      </c>
      <c r="B204" s="1">
        <v>1</v>
      </c>
      <c r="C204" s="1">
        <v>1</v>
      </c>
      <c r="D204" s="13">
        <v>1</v>
      </c>
      <c r="E204" s="1">
        <v>1</v>
      </c>
      <c r="F204" s="4"/>
      <c r="G204" s="1">
        <v>2</v>
      </c>
      <c r="H204" s="1">
        <v>30</v>
      </c>
      <c r="I204" s="1">
        <v>200</v>
      </c>
      <c r="V204" s="1">
        <v>1</v>
      </c>
      <c r="W204" s="1">
        <v>30000</v>
      </c>
      <c r="AD204" s="1" t="s">
        <v>247</v>
      </c>
      <c r="AE204" s="1">
        <v>7000</v>
      </c>
      <c r="AF204" s="1" t="s">
        <v>253</v>
      </c>
      <c r="AG204" s="1">
        <v>3000</v>
      </c>
      <c r="AJ204" s="1">
        <v>1</v>
      </c>
      <c r="AK204" s="1">
        <v>2</v>
      </c>
      <c r="AL204" s="1">
        <v>2</v>
      </c>
      <c r="AN204" s="1">
        <v>2</v>
      </c>
      <c r="AO204" s="1">
        <v>2</v>
      </c>
      <c r="AP204" s="1">
        <v>2</v>
      </c>
      <c r="AQ204" s="1">
        <v>1</v>
      </c>
      <c r="AR204" s="1">
        <v>2</v>
      </c>
      <c r="AV204" s="1">
        <v>2</v>
      </c>
      <c r="AX204" s="1">
        <v>2</v>
      </c>
      <c r="BA204" s="1">
        <v>2</v>
      </c>
      <c r="BB204" s="1">
        <v>2</v>
      </c>
      <c r="BF204" s="1">
        <v>2</v>
      </c>
      <c r="BI204" s="1">
        <v>1</v>
      </c>
      <c r="BJ204" s="1">
        <v>2</v>
      </c>
      <c r="BK204" s="1">
        <v>2</v>
      </c>
      <c r="BL204" s="1">
        <v>2</v>
      </c>
      <c r="BM204" s="1">
        <v>4</v>
      </c>
      <c r="BN204" s="1">
        <v>1</v>
      </c>
    </row>
    <row r="205" spans="1:66" ht="15" customHeight="1">
      <c r="A205" s="6" t="s">
        <v>151</v>
      </c>
      <c r="B205" s="1">
        <v>1</v>
      </c>
      <c r="C205" s="1">
        <v>1</v>
      </c>
      <c r="D205" s="13">
        <v>1</v>
      </c>
      <c r="E205" s="1">
        <v>1</v>
      </c>
      <c r="F205" s="4"/>
      <c r="G205" s="1">
        <v>2</v>
      </c>
      <c r="H205" s="1">
        <v>30</v>
      </c>
      <c r="I205" s="1">
        <v>200</v>
      </c>
      <c r="J205" s="1">
        <v>1</v>
      </c>
      <c r="K205" s="1">
        <v>1600</v>
      </c>
      <c r="N205" s="1">
        <v>1</v>
      </c>
      <c r="O205" s="1">
        <v>7000</v>
      </c>
      <c r="V205" s="1">
        <v>1</v>
      </c>
      <c r="W205" s="1">
        <v>9000</v>
      </c>
      <c r="Z205" s="1">
        <v>1</v>
      </c>
      <c r="AA205" s="1">
        <v>7000</v>
      </c>
      <c r="AD205" s="1" t="s">
        <v>6</v>
      </c>
      <c r="AE205" s="1">
        <v>15400</v>
      </c>
      <c r="AJ205" s="1">
        <v>3</v>
      </c>
      <c r="AK205" s="1">
        <v>2</v>
      </c>
      <c r="AL205" s="1">
        <v>2</v>
      </c>
      <c r="AN205" s="1">
        <v>2</v>
      </c>
      <c r="AO205" s="1">
        <v>2</v>
      </c>
      <c r="AP205" s="1">
        <v>2</v>
      </c>
      <c r="AQ205" s="1">
        <v>1</v>
      </c>
      <c r="AR205" s="1">
        <v>2</v>
      </c>
      <c r="AV205" s="1">
        <v>2</v>
      </c>
      <c r="AX205" s="1">
        <v>2</v>
      </c>
      <c r="BA205" s="1">
        <v>2</v>
      </c>
      <c r="BB205" s="1">
        <v>2</v>
      </c>
      <c r="BF205" s="1">
        <v>2</v>
      </c>
      <c r="BI205" s="1">
        <v>1</v>
      </c>
      <c r="BK205" s="1">
        <v>2</v>
      </c>
      <c r="BL205" s="1">
        <v>2</v>
      </c>
      <c r="BM205" s="1">
        <v>1</v>
      </c>
      <c r="BN205" s="1">
        <v>1</v>
      </c>
    </row>
    <row r="206" spans="1:66" ht="15" customHeight="1">
      <c r="A206" s="6" t="s">
        <v>151</v>
      </c>
      <c r="B206" s="1">
        <v>1</v>
      </c>
      <c r="C206" s="1">
        <v>1</v>
      </c>
      <c r="D206" s="13">
        <v>1</v>
      </c>
      <c r="E206" s="1">
        <v>1</v>
      </c>
      <c r="F206" s="4"/>
      <c r="G206" s="1">
        <v>2</v>
      </c>
      <c r="H206" s="1">
        <v>30</v>
      </c>
      <c r="I206" s="1">
        <v>200</v>
      </c>
      <c r="J206" s="1">
        <v>1</v>
      </c>
      <c r="K206" s="1">
        <v>1000</v>
      </c>
      <c r="V206" s="1">
        <v>1</v>
      </c>
      <c r="W206" s="1">
        <v>4000</v>
      </c>
      <c r="AD206" s="1" t="s">
        <v>248</v>
      </c>
      <c r="AE206" s="1">
        <v>9000</v>
      </c>
      <c r="AF206" s="1" t="s">
        <v>256</v>
      </c>
      <c r="AG206" s="1">
        <v>1000</v>
      </c>
      <c r="AJ206" s="1">
        <v>3</v>
      </c>
      <c r="AK206" s="1">
        <v>2</v>
      </c>
      <c r="AL206" s="1">
        <v>2</v>
      </c>
      <c r="AN206" s="1">
        <v>2</v>
      </c>
      <c r="AO206" s="1">
        <v>2</v>
      </c>
      <c r="AP206" s="1">
        <v>2</v>
      </c>
      <c r="AQ206" s="1">
        <v>1</v>
      </c>
      <c r="AR206" s="1">
        <v>2</v>
      </c>
      <c r="AV206" s="1">
        <v>2</v>
      </c>
      <c r="AX206" s="1">
        <v>2</v>
      </c>
      <c r="BA206" s="1">
        <v>2</v>
      </c>
      <c r="BB206" s="1">
        <v>2</v>
      </c>
      <c r="BF206" s="1">
        <v>2</v>
      </c>
      <c r="BI206" s="1">
        <v>1</v>
      </c>
      <c r="BJ206" s="1">
        <v>2</v>
      </c>
      <c r="BK206" s="1">
        <v>2</v>
      </c>
      <c r="BL206" s="1">
        <v>2</v>
      </c>
      <c r="BM206" s="1">
        <v>1</v>
      </c>
      <c r="BN206" s="1">
        <v>1</v>
      </c>
    </row>
    <row r="207" spans="1:66" ht="15" customHeight="1">
      <c r="A207" s="6" t="s">
        <v>151</v>
      </c>
      <c r="B207" s="1">
        <v>1</v>
      </c>
      <c r="C207" s="1">
        <v>1</v>
      </c>
      <c r="D207" s="13">
        <v>1</v>
      </c>
      <c r="E207" s="1">
        <v>1</v>
      </c>
      <c r="F207" s="4"/>
      <c r="G207" s="1">
        <v>2</v>
      </c>
      <c r="H207" s="1">
        <v>30</v>
      </c>
      <c r="I207" s="1">
        <v>200</v>
      </c>
      <c r="J207" s="1">
        <v>1</v>
      </c>
      <c r="K207" s="1">
        <v>800</v>
      </c>
      <c r="V207" s="1">
        <v>1</v>
      </c>
      <c r="W207" s="1">
        <v>37000</v>
      </c>
      <c r="AD207" s="1" t="s">
        <v>6</v>
      </c>
      <c r="AE207" s="1">
        <v>2200</v>
      </c>
      <c r="AJ207" s="1">
        <v>3</v>
      </c>
      <c r="AK207" s="1">
        <v>2</v>
      </c>
      <c r="AL207" s="1">
        <v>2</v>
      </c>
      <c r="AN207" s="1">
        <v>2</v>
      </c>
      <c r="AO207" s="1">
        <v>2</v>
      </c>
      <c r="AP207" s="1">
        <v>2</v>
      </c>
      <c r="AQ207" s="1">
        <v>1</v>
      </c>
      <c r="AR207" s="1">
        <v>2</v>
      </c>
      <c r="AV207" s="1">
        <v>2</v>
      </c>
      <c r="AX207" s="1">
        <v>2</v>
      </c>
      <c r="BA207" s="1">
        <v>2</v>
      </c>
      <c r="BB207" s="1">
        <v>2</v>
      </c>
      <c r="BF207" s="1">
        <v>2</v>
      </c>
      <c r="BI207" s="1">
        <v>1</v>
      </c>
      <c r="BK207" s="1">
        <v>2</v>
      </c>
      <c r="BL207" s="1">
        <v>2</v>
      </c>
      <c r="BM207" s="1">
        <v>2</v>
      </c>
      <c r="BN207" s="1">
        <v>1</v>
      </c>
    </row>
    <row r="208" spans="1:66" ht="15" customHeight="1">
      <c r="A208" s="6" t="s">
        <v>151</v>
      </c>
      <c r="B208" s="1">
        <v>1</v>
      </c>
      <c r="C208" s="1">
        <v>1</v>
      </c>
      <c r="D208" s="13">
        <v>1</v>
      </c>
      <c r="E208" s="1">
        <v>3</v>
      </c>
      <c r="F208" s="1" t="s">
        <v>152</v>
      </c>
      <c r="G208" s="1">
        <v>2</v>
      </c>
      <c r="H208" s="1">
        <v>0</v>
      </c>
      <c r="I208" s="1">
        <v>0</v>
      </c>
      <c r="AK208" s="1">
        <v>2</v>
      </c>
      <c r="AL208" s="1">
        <v>2</v>
      </c>
      <c r="AN208" s="1">
        <v>2</v>
      </c>
      <c r="AO208" s="1">
        <v>2</v>
      </c>
      <c r="AP208" s="1">
        <v>2</v>
      </c>
      <c r="AQ208" s="1">
        <v>1</v>
      </c>
      <c r="AR208" s="1">
        <v>2</v>
      </c>
      <c r="AV208" s="1">
        <v>2</v>
      </c>
      <c r="AX208" s="1">
        <v>2</v>
      </c>
      <c r="BA208" s="1">
        <v>2</v>
      </c>
      <c r="BB208" s="1">
        <v>2</v>
      </c>
      <c r="BF208" s="1">
        <v>2</v>
      </c>
      <c r="BI208" s="1">
        <v>2</v>
      </c>
      <c r="BJ208" s="1">
        <v>2</v>
      </c>
      <c r="BK208" s="1">
        <v>2</v>
      </c>
      <c r="BL208" s="1">
        <v>2</v>
      </c>
      <c r="BM208" s="1">
        <v>1</v>
      </c>
      <c r="BN208" s="1">
        <v>1</v>
      </c>
    </row>
    <row r="209" spans="1:66" ht="15" customHeight="1">
      <c r="A209" s="6" t="s">
        <v>151</v>
      </c>
      <c r="B209" s="1">
        <v>1</v>
      </c>
      <c r="C209" s="1">
        <v>1</v>
      </c>
      <c r="D209" s="13">
        <v>1</v>
      </c>
      <c r="E209" s="1">
        <v>1</v>
      </c>
      <c r="F209" s="4"/>
      <c r="G209" s="1">
        <v>2</v>
      </c>
      <c r="H209" s="1">
        <v>40</v>
      </c>
      <c r="I209" s="1">
        <v>200</v>
      </c>
      <c r="P209" s="1">
        <v>1</v>
      </c>
      <c r="Q209" s="1">
        <v>20000</v>
      </c>
      <c r="AJ209" s="1">
        <v>1</v>
      </c>
      <c r="AK209" s="1">
        <v>2</v>
      </c>
      <c r="AL209" s="1">
        <v>2</v>
      </c>
      <c r="AN209" s="1">
        <v>2</v>
      </c>
      <c r="AO209" s="1">
        <v>2</v>
      </c>
      <c r="AP209" s="1">
        <v>2</v>
      </c>
      <c r="AQ209" s="1">
        <v>1</v>
      </c>
      <c r="AR209" s="1">
        <v>2</v>
      </c>
      <c r="AV209" s="1">
        <v>2</v>
      </c>
      <c r="AX209" s="1">
        <v>2</v>
      </c>
      <c r="BA209" s="1">
        <v>2</v>
      </c>
      <c r="BB209" s="1">
        <v>2</v>
      </c>
      <c r="BF209" s="1">
        <v>2</v>
      </c>
      <c r="BI209" s="1">
        <v>1</v>
      </c>
      <c r="BJ209" s="1">
        <v>2</v>
      </c>
      <c r="BK209" s="1">
        <v>2</v>
      </c>
      <c r="BL209" s="1">
        <v>2</v>
      </c>
      <c r="BM209" s="1">
        <v>2</v>
      </c>
      <c r="BN209" s="1">
        <v>1</v>
      </c>
    </row>
    <row r="210" spans="1:66" ht="15" customHeight="1">
      <c r="A210" s="6" t="s">
        <v>151</v>
      </c>
      <c r="B210" s="1">
        <v>1</v>
      </c>
      <c r="C210" s="1">
        <v>1</v>
      </c>
      <c r="D210" s="13">
        <v>1</v>
      </c>
      <c r="E210" s="1">
        <v>1</v>
      </c>
      <c r="F210" s="4"/>
      <c r="G210" s="1">
        <v>2</v>
      </c>
      <c r="H210" s="1">
        <v>10</v>
      </c>
      <c r="I210" s="1">
        <v>0</v>
      </c>
      <c r="N210" s="1">
        <v>1</v>
      </c>
      <c r="O210" s="1">
        <v>2000</v>
      </c>
      <c r="R210" s="1">
        <v>1</v>
      </c>
      <c r="S210" s="1">
        <v>4000</v>
      </c>
      <c r="AJ210" s="1">
        <v>1</v>
      </c>
      <c r="AK210" s="1">
        <v>2</v>
      </c>
      <c r="AL210" s="1">
        <v>2</v>
      </c>
      <c r="AN210" s="1">
        <v>2</v>
      </c>
      <c r="AO210" s="1">
        <v>2</v>
      </c>
      <c r="AP210" s="1">
        <v>2</v>
      </c>
      <c r="AQ210" s="1">
        <v>1</v>
      </c>
      <c r="AR210" s="1">
        <v>2</v>
      </c>
      <c r="AV210" s="1">
        <v>2</v>
      </c>
      <c r="AX210" s="1">
        <v>2</v>
      </c>
      <c r="BA210" s="1">
        <v>2</v>
      </c>
      <c r="BB210" s="1">
        <v>2</v>
      </c>
      <c r="BF210" s="1">
        <v>2</v>
      </c>
      <c r="BI210" s="1">
        <v>1</v>
      </c>
      <c r="BJ210" s="1">
        <v>2</v>
      </c>
      <c r="BK210" s="1">
        <v>2</v>
      </c>
      <c r="BL210" s="1">
        <v>2</v>
      </c>
      <c r="BM210" s="1">
        <v>2</v>
      </c>
      <c r="BN210" s="1">
        <v>1</v>
      </c>
    </row>
    <row r="211" spans="1:66" ht="15" customHeight="1">
      <c r="A211" s="6" t="s">
        <v>209</v>
      </c>
      <c r="B211" s="1">
        <v>1</v>
      </c>
      <c r="C211" s="1">
        <v>1</v>
      </c>
      <c r="D211" s="13">
        <v>1</v>
      </c>
      <c r="E211" s="1">
        <v>1</v>
      </c>
      <c r="F211" s="4"/>
      <c r="G211" s="1">
        <v>2</v>
      </c>
      <c r="H211" s="1">
        <v>35</v>
      </c>
      <c r="I211" s="1">
        <v>200</v>
      </c>
      <c r="J211" s="1">
        <v>1</v>
      </c>
      <c r="K211" s="1">
        <v>2000</v>
      </c>
      <c r="L211" s="1">
        <v>1</v>
      </c>
      <c r="M211" s="1">
        <v>5000</v>
      </c>
      <c r="V211" s="1">
        <v>1</v>
      </c>
      <c r="W211" s="1">
        <v>23000</v>
      </c>
      <c r="AD211" s="1" t="s">
        <v>115</v>
      </c>
      <c r="AE211" s="1">
        <v>10000</v>
      </c>
      <c r="AJ211" s="1">
        <v>1</v>
      </c>
      <c r="AK211" s="1">
        <v>2</v>
      </c>
      <c r="AL211" s="1">
        <v>2</v>
      </c>
      <c r="AN211" s="1">
        <v>2</v>
      </c>
      <c r="AO211" s="1">
        <v>2</v>
      </c>
      <c r="AP211" s="1">
        <v>2</v>
      </c>
      <c r="AQ211" s="1">
        <v>1</v>
      </c>
      <c r="AR211" s="1">
        <v>2</v>
      </c>
      <c r="AV211" s="1">
        <v>2</v>
      </c>
      <c r="AX211" s="1">
        <v>2</v>
      </c>
      <c r="BA211" s="1">
        <v>2</v>
      </c>
      <c r="BB211" s="1">
        <v>2</v>
      </c>
      <c r="BF211" s="1">
        <v>2</v>
      </c>
      <c r="BI211" s="1">
        <v>1</v>
      </c>
      <c r="BJ211" s="1">
        <v>1</v>
      </c>
      <c r="BK211" s="1">
        <v>2</v>
      </c>
      <c r="BL211" s="1">
        <v>2</v>
      </c>
      <c r="BM211" s="1">
        <v>4</v>
      </c>
      <c r="BN211" s="1">
        <v>1</v>
      </c>
    </row>
    <row r="212" spans="1:66" ht="15" customHeight="1">
      <c r="A212" s="6" t="s">
        <v>164</v>
      </c>
      <c r="B212" s="1">
        <v>1</v>
      </c>
      <c r="C212" s="1">
        <v>1</v>
      </c>
      <c r="D212" s="13">
        <v>1</v>
      </c>
      <c r="E212" s="1">
        <v>1</v>
      </c>
      <c r="F212" s="4"/>
      <c r="G212" s="1">
        <v>2</v>
      </c>
      <c r="H212" s="1">
        <v>30</v>
      </c>
      <c r="I212" s="1">
        <v>200</v>
      </c>
      <c r="J212" s="1">
        <v>1</v>
      </c>
      <c r="K212" s="1">
        <v>5000</v>
      </c>
      <c r="P212" s="1">
        <v>1</v>
      </c>
      <c r="Q212" s="1">
        <v>20000</v>
      </c>
      <c r="R212" s="1">
        <v>1</v>
      </c>
      <c r="S212" s="1">
        <v>5000</v>
      </c>
      <c r="AD212" s="1" t="s">
        <v>6</v>
      </c>
      <c r="AE212" s="1">
        <v>10000</v>
      </c>
      <c r="AJ212" s="1">
        <v>3</v>
      </c>
      <c r="AK212" s="1">
        <v>2</v>
      </c>
      <c r="AL212" s="1">
        <v>2</v>
      </c>
      <c r="AN212" s="1">
        <v>2</v>
      </c>
      <c r="AO212" s="1">
        <v>2</v>
      </c>
      <c r="AP212" s="1">
        <v>2</v>
      </c>
      <c r="AQ212" s="1">
        <v>1</v>
      </c>
      <c r="AR212" s="1">
        <v>2</v>
      </c>
      <c r="AV212" s="1">
        <v>2</v>
      </c>
      <c r="AX212" s="1">
        <v>2</v>
      </c>
      <c r="BA212" s="1">
        <v>2</v>
      </c>
      <c r="BB212" s="1">
        <v>2</v>
      </c>
      <c r="BF212" s="1">
        <v>2</v>
      </c>
      <c r="BI212" s="1">
        <v>1</v>
      </c>
      <c r="BJ212" s="1">
        <v>2</v>
      </c>
      <c r="BK212" s="1">
        <v>2</v>
      </c>
      <c r="BL212" s="1">
        <v>2</v>
      </c>
      <c r="BM212" s="1">
        <v>4</v>
      </c>
      <c r="BN212" s="1">
        <v>1</v>
      </c>
    </row>
    <row r="213" spans="1:66" ht="15" customHeight="1">
      <c r="A213" s="6" t="s">
        <v>151</v>
      </c>
      <c r="B213" s="1">
        <v>1</v>
      </c>
      <c r="C213" s="1">
        <v>1</v>
      </c>
      <c r="D213" s="13">
        <v>1</v>
      </c>
      <c r="E213" s="1">
        <v>1</v>
      </c>
      <c r="F213" s="4"/>
      <c r="G213" s="1">
        <v>2</v>
      </c>
      <c r="H213" s="1">
        <v>45</v>
      </c>
      <c r="I213" s="1">
        <v>300</v>
      </c>
      <c r="J213" s="1">
        <v>1</v>
      </c>
      <c r="K213" s="1">
        <v>2700</v>
      </c>
      <c r="R213" s="1">
        <v>1</v>
      </c>
      <c r="S213" s="1">
        <v>3000</v>
      </c>
      <c r="V213" s="1">
        <v>1</v>
      </c>
      <c r="W213" s="1">
        <v>14300</v>
      </c>
      <c r="AJ213" s="1">
        <v>3</v>
      </c>
      <c r="AK213" s="1">
        <v>2</v>
      </c>
      <c r="AL213" s="1">
        <v>2</v>
      </c>
      <c r="AN213" s="1">
        <v>2</v>
      </c>
      <c r="AO213" s="1">
        <v>2</v>
      </c>
      <c r="AP213" s="1">
        <v>2</v>
      </c>
      <c r="AQ213" s="1">
        <v>1</v>
      </c>
      <c r="AR213" s="1">
        <v>2</v>
      </c>
      <c r="AV213" s="1">
        <v>2</v>
      </c>
      <c r="AX213" s="1">
        <v>2</v>
      </c>
      <c r="BA213" s="1">
        <v>2</v>
      </c>
      <c r="BB213" s="1">
        <v>2</v>
      </c>
      <c r="BF213" s="1">
        <v>2</v>
      </c>
      <c r="BI213" s="1">
        <v>2</v>
      </c>
      <c r="BJ213" s="1">
        <v>2</v>
      </c>
      <c r="BK213" s="1">
        <v>2</v>
      </c>
      <c r="BL213" s="1">
        <v>2</v>
      </c>
      <c r="BM213" s="1">
        <v>2</v>
      </c>
      <c r="BN213" s="1">
        <v>1</v>
      </c>
    </row>
    <row r="214" spans="1:66" ht="15" customHeight="1">
      <c r="A214" s="6" t="s">
        <v>164</v>
      </c>
      <c r="B214" s="1">
        <v>1</v>
      </c>
      <c r="C214" s="1">
        <v>1</v>
      </c>
      <c r="D214" s="13">
        <v>1</v>
      </c>
      <c r="E214" s="1">
        <v>1</v>
      </c>
      <c r="F214" s="4"/>
      <c r="G214" s="1">
        <v>2</v>
      </c>
      <c r="H214" s="1">
        <v>40</v>
      </c>
      <c r="I214" s="1">
        <v>200</v>
      </c>
      <c r="J214" s="1">
        <v>1</v>
      </c>
      <c r="K214" s="1">
        <v>5000</v>
      </c>
      <c r="V214" s="1">
        <v>1</v>
      </c>
      <c r="W214" s="1">
        <v>20000</v>
      </c>
      <c r="AD214" s="1" t="s">
        <v>249</v>
      </c>
      <c r="AE214" s="1">
        <v>5000</v>
      </c>
      <c r="AF214" s="1" t="s">
        <v>257</v>
      </c>
      <c r="AG214" s="1">
        <v>10000</v>
      </c>
      <c r="AJ214" s="1">
        <v>1</v>
      </c>
      <c r="AK214" s="1">
        <v>2</v>
      </c>
      <c r="AL214" s="1">
        <v>2</v>
      </c>
      <c r="AN214" s="1">
        <v>2</v>
      </c>
      <c r="AO214" s="1">
        <v>2</v>
      </c>
      <c r="AP214" s="1">
        <v>2</v>
      </c>
      <c r="AQ214" s="1">
        <v>1</v>
      </c>
      <c r="AR214" s="1">
        <v>2</v>
      </c>
      <c r="AV214" s="1">
        <v>2</v>
      </c>
      <c r="AX214" s="1">
        <v>2</v>
      </c>
      <c r="BA214" s="1">
        <v>2</v>
      </c>
      <c r="BB214" s="1">
        <v>2</v>
      </c>
      <c r="BF214" s="1">
        <v>2</v>
      </c>
      <c r="BI214" s="1">
        <v>1</v>
      </c>
      <c r="BJ214" s="1">
        <v>1</v>
      </c>
      <c r="BK214" s="1">
        <v>2</v>
      </c>
      <c r="BL214" s="1">
        <v>2</v>
      </c>
      <c r="BM214" s="1">
        <v>2</v>
      </c>
      <c r="BN214" s="1">
        <v>1</v>
      </c>
    </row>
    <row r="215" spans="1:66" ht="15" customHeight="1">
      <c r="A215" s="6" t="s">
        <v>209</v>
      </c>
      <c r="B215" s="1">
        <v>1</v>
      </c>
      <c r="C215" s="1">
        <v>1</v>
      </c>
      <c r="D215" s="13">
        <v>1</v>
      </c>
      <c r="E215" s="1">
        <v>1</v>
      </c>
      <c r="F215" s="4"/>
      <c r="G215" s="1">
        <v>2</v>
      </c>
      <c r="H215" s="1">
        <v>30</v>
      </c>
      <c r="I215" s="1">
        <v>200</v>
      </c>
      <c r="V215" s="1">
        <v>1</v>
      </c>
      <c r="W215" s="1">
        <v>40000</v>
      </c>
      <c r="AJ215" s="1">
        <v>3</v>
      </c>
      <c r="AK215" s="1">
        <v>2</v>
      </c>
      <c r="AL215" s="1">
        <v>2</v>
      </c>
      <c r="AN215" s="1">
        <v>2</v>
      </c>
      <c r="AO215" s="1">
        <v>2</v>
      </c>
      <c r="AP215" s="1">
        <v>2</v>
      </c>
      <c r="AQ215" s="1">
        <v>1</v>
      </c>
      <c r="AR215" s="1">
        <v>2</v>
      </c>
      <c r="AV215" s="1">
        <v>2</v>
      </c>
      <c r="AX215" s="1">
        <v>2</v>
      </c>
      <c r="BA215" s="1">
        <v>2</v>
      </c>
      <c r="BB215" s="1">
        <v>2</v>
      </c>
      <c r="BF215" s="1">
        <v>2</v>
      </c>
      <c r="BI215" s="1">
        <v>1</v>
      </c>
      <c r="BL215" s="1">
        <v>2</v>
      </c>
      <c r="BM215" s="1">
        <v>4</v>
      </c>
      <c r="BN215" s="1">
        <v>1</v>
      </c>
    </row>
    <row r="216" spans="1:66" ht="15" customHeight="1">
      <c r="A216" s="6" t="s">
        <v>151</v>
      </c>
      <c r="B216" s="1">
        <v>1</v>
      </c>
      <c r="C216" s="1">
        <v>1</v>
      </c>
      <c r="D216" s="13">
        <v>1</v>
      </c>
      <c r="E216" s="1">
        <v>1</v>
      </c>
      <c r="F216" s="4"/>
      <c r="G216" s="1">
        <v>2</v>
      </c>
      <c r="H216" s="1">
        <v>35</v>
      </c>
      <c r="I216" s="1">
        <v>250</v>
      </c>
      <c r="V216" s="1">
        <v>1</v>
      </c>
      <c r="W216" s="1">
        <v>40000</v>
      </c>
      <c r="AJ216" s="1">
        <v>1</v>
      </c>
      <c r="AK216" s="1">
        <v>2</v>
      </c>
      <c r="AL216" s="1">
        <v>2</v>
      </c>
      <c r="AN216" s="1">
        <v>2</v>
      </c>
      <c r="AO216" s="1">
        <v>2</v>
      </c>
      <c r="AP216" s="1">
        <v>2</v>
      </c>
      <c r="AQ216" s="1">
        <v>1</v>
      </c>
      <c r="AR216" s="1">
        <v>2</v>
      </c>
      <c r="AV216" s="1">
        <v>2</v>
      </c>
      <c r="AX216" s="1">
        <v>2</v>
      </c>
      <c r="BA216" s="1">
        <v>2</v>
      </c>
      <c r="BB216" s="1">
        <v>2</v>
      </c>
      <c r="BF216" s="1">
        <v>2</v>
      </c>
      <c r="BI216" s="1">
        <v>1</v>
      </c>
      <c r="BK216" s="1">
        <v>2</v>
      </c>
      <c r="BL216" s="1">
        <v>2</v>
      </c>
      <c r="BM216" s="1">
        <v>4</v>
      </c>
      <c r="BN216" s="1">
        <v>1</v>
      </c>
    </row>
    <row r="217" spans="1:66" ht="15" customHeight="1">
      <c r="A217" s="6" t="s">
        <v>151</v>
      </c>
      <c r="B217" s="1">
        <v>1</v>
      </c>
      <c r="C217" s="1">
        <v>1</v>
      </c>
      <c r="D217" s="13">
        <v>1</v>
      </c>
      <c r="E217" s="1">
        <v>1</v>
      </c>
      <c r="F217" s="4"/>
      <c r="G217" s="1">
        <v>2</v>
      </c>
      <c r="H217" s="1">
        <v>30</v>
      </c>
      <c r="I217" s="1">
        <v>200</v>
      </c>
      <c r="R217" s="1">
        <v>1</v>
      </c>
      <c r="S217" s="1">
        <v>8500</v>
      </c>
      <c r="V217" s="1">
        <v>1</v>
      </c>
      <c r="W217" s="1">
        <v>31500</v>
      </c>
      <c r="AJ217" s="1">
        <v>3</v>
      </c>
      <c r="AK217" s="1">
        <v>2</v>
      </c>
      <c r="AL217" s="1">
        <v>2</v>
      </c>
      <c r="AM217" s="1">
        <v>2</v>
      </c>
      <c r="AN217" s="1">
        <v>2</v>
      </c>
      <c r="AO217" s="1">
        <v>2</v>
      </c>
      <c r="AP217" s="1">
        <v>2</v>
      </c>
      <c r="AQ217" s="1">
        <v>1</v>
      </c>
      <c r="AR217" s="1">
        <v>2</v>
      </c>
      <c r="AV217" s="1">
        <v>2</v>
      </c>
      <c r="AX217" s="1">
        <v>2</v>
      </c>
      <c r="BA217" s="1">
        <v>2</v>
      </c>
      <c r="BB217" s="1">
        <v>2</v>
      </c>
      <c r="BF217" s="1">
        <v>2</v>
      </c>
      <c r="BI217" s="1">
        <v>1</v>
      </c>
      <c r="BJ217" s="1">
        <v>2</v>
      </c>
      <c r="BK217" s="1">
        <v>2</v>
      </c>
      <c r="BL217" s="1">
        <v>2</v>
      </c>
      <c r="BM217" s="1">
        <v>4</v>
      </c>
      <c r="BN217" s="1">
        <v>1</v>
      </c>
    </row>
    <row r="218" spans="1:66" ht="15" customHeight="1">
      <c r="A218" s="6" t="s">
        <v>153</v>
      </c>
      <c r="B218" s="1">
        <v>1</v>
      </c>
      <c r="C218" s="1">
        <v>1</v>
      </c>
      <c r="D218" s="13">
        <v>1</v>
      </c>
      <c r="E218" s="1">
        <v>1</v>
      </c>
      <c r="F218" s="4"/>
      <c r="G218" s="1">
        <v>2</v>
      </c>
      <c r="H218" s="1">
        <v>35</v>
      </c>
      <c r="I218" s="1">
        <v>300</v>
      </c>
      <c r="V218" s="1">
        <v>1</v>
      </c>
      <c r="W218" s="1">
        <v>25000</v>
      </c>
      <c r="AJ218" s="1">
        <v>1</v>
      </c>
      <c r="AK218" s="1">
        <v>2</v>
      </c>
      <c r="AL218" s="1">
        <v>2</v>
      </c>
      <c r="AN218" s="1">
        <v>2</v>
      </c>
      <c r="AO218" s="1">
        <v>2</v>
      </c>
      <c r="AP218" s="1">
        <v>2</v>
      </c>
      <c r="AQ218" s="1">
        <v>1</v>
      </c>
      <c r="AR218" s="1">
        <v>2</v>
      </c>
      <c r="AV218" s="1">
        <v>2</v>
      </c>
      <c r="AX218" s="1">
        <v>2</v>
      </c>
      <c r="BA218" s="1">
        <v>2</v>
      </c>
      <c r="BB218" s="1">
        <v>2</v>
      </c>
      <c r="BF218" s="1">
        <v>2</v>
      </c>
      <c r="BI218" s="1">
        <v>1</v>
      </c>
      <c r="BJ218" s="1">
        <v>2</v>
      </c>
      <c r="BK218" s="1">
        <v>2</v>
      </c>
      <c r="BL218" s="1">
        <v>2</v>
      </c>
      <c r="BM218" s="1">
        <v>1</v>
      </c>
      <c r="BN218" s="1">
        <v>1</v>
      </c>
    </row>
    <row r="219" spans="1:66" ht="15" customHeight="1">
      <c r="A219" s="6" t="s">
        <v>164</v>
      </c>
      <c r="B219" s="1">
        <v>1</v>
      </c>
      <c r="C219" s="1">
        <v>1</v>
      </c>
      <c r="D219" s="13">
        <v>1</v>
      </c>
      <c r="E219" s="1">
        <v>1</v>
      </c>
      <c r="F219" s="4"/>
      <c r="G219" s="1">
        <v>2</v>
      </c>
      <c r="H219" s="1">
        <v>25</v>
      </c>
      <c r="I219" s="1">
        <v>100</v>
      </c>
      <c r="J219" s="1">
        <v>1</v>
      </c>
      <c r="K219" s="1">
        <v>2000</v>
      </c>
      <c r="L219" s="1">
        <v>1</v>
      </c>
      <c r="M219" s="1">
        <v>2000</v>
      </c>
      <c r="N219" s="1">
        <v>1</v>
      </c>
      <c r="O219" s="1">
        <v>12000</v>
      </c>
      <c r="V219" s="1">
        <v>1</v>
      </c>
      <c r="W219" s="1">
        <v>10000</v>
      </c>
      <c r="AD219" s="1" t="s">
        <v>250</v>
      </c>
      <c r="AE219" s="1">
        <v>10000</v>
      </c>
      <c r="AF219" s="1" t="s">
        <v>168</v>
      </c>
      <c r="AG219" s="1">
        <v>2500</v>
      </c>
      <c r="AJ219" s="1">
        <v>1</v>
      </c>
      <c r="AK219" s="1">
        <v>2</v>
      </c>
      <c r="AL219" s="1">
        <v>2</v>
      </c>
      <c r="AN219" s="1">
        <v>2</v>
      </c>
      <c r="AO219" s="1">
        <v>2</v>
      </c>
      <c r="AP219" s="1">
        <v>2</v>
      </c>
      <c r="AQ219" s="1">
        <v>1</v>
      </c>
      <c r="AR219" s="1">
        <v>2</v>
      </c>
      <c r="AV219" s="1">
        <v>2</v>
      </c>
      <c r="AX219" s="1">
        <v>2</v>
      </c>
      <c r="BA219" s="1">
        <v>2</v>
      </c>
      <c r="BB219" s="1">
        <v>2</v>
      </c>
      <c r="BF219" s="1">
        <v>2</v>
      </c>
      <c r="BI219" s="1">
        <v>1</v>
      </c>
      <c r="BJ219" s="1">
        <v>1</v>
      </c>
      <c r="BK219" s="1">
        <v>2</v>
      </c>
      <c r="BL219" s="1">
        <v>2</v>
      </c>
      <c r="BM219" s="1">
        <v>4</v>
      </c>
      <c r="BN219" s="1">
        <v>1</v>
      </c>
    </row>
    <row r="220" spans="1:66" ht="15" customHeight="1">
      <c r="A220" s="6" t="s">
        <v>164</v>
      </c>
      <c r="B220" s="1">
        <v>1</v>
      </c>
      <c r="C220" s="1">
        <v>1</v>
      </c>
      <c r="D220" s="13">
        <v>1</v>
      </c>
      <c r="E220" s="1">
        <v>1</v>
      </c>
      <c r="F220" s="4"/>
      <c r="G220" s="1">
        <v>2</v>
      </c>
      <c r="H220" s="1">
        <v>30</v>
      </c>
      <c r="I220" s="1">
        <v>0</v>
      </c>
      <c r="J220" s="1">
        <v>1</v>
      </c>
      <c r="K220" s="1">
        <v>2000</v>
      </c>
      <c r="L220" s="1">
        <v>1</v>
      </c>
      <c r="M220" s="1">
        <v>2000</v>
      </c>
      <c r="T220" s="1">
        <v>1</v>
      </c>
      <c r="U220" s="1">
        <v>4000</v>
      </c>
      <c r="V220" s="1">
        <v>1</v>
      </c>
      <c r="W220" s="1">
        <v>22000</v>
      </c>
      <c r="AD220" s="1" t="s">
        <v>115</v>
      </c>
      <c r="AE220" s="1">
        <v>10000</v>
      </c>
      <c r="AJ220" s="1">
        <v>3</v>
      </c>
      <c r="AK220" s="1">
        <v>2</v>
      </c>
      <c r="AL220" s="1">
        <v>2</v>
      </c>
      <c r="AN220" s="1">
        <v>2</v>
      </c>
      <c r="AO220" s="1">
        <v>2</v>
      </c>
      <c r="AP220" s="1">
        <v>2</v>
      </c>
      <c r="AQ220" s="1">
        <v>1</v>
      </c>
      <c r="AR220" s="1">
        <v>2</v>
      </c>
      <c r="AV220" s="1">
        <v>2</v>
      </c>
      <c r="AX220" s="1">
        <v>2</v>
      </c>
      <c r="BA220" s="1">
        <v>2</v>
      </c>
      <c r="BB220" s="1">
        <v>2</v>
      </c>
      <c r="BF220" s="1">
        <v>2</v>
      </c>
      <c r="BI220" s="1">
        <v>1</v>
      </c>
      <c r="BJ220" s="1">
        <v>1</v>
      </c>
      <c r="BK220" s="1">
        <v>2</v>
      </c>
      <c r="BL220" s="1">
        <v>2</v>
      </c>
      <c r="BM220" s="1">
        <v>4</v>
      </c>
      <c r="BN220" s="1">
        <v>1</v>
      </c>
    </row>
    <row r="221" spans="1:66" ht="15" customHeight="1">
      <c r="A221" s="6" t="s">
        <v>157</v>
      </c>
      <c r="B221" s="1">
        <v>1</v>
      </c>
      <c r="C221" s="1">
        <v>1</v>
      </c>
      <c r="D221" s="13">
        <v>1</v>
      </c>
      <c r="E221" s="1">
        <v>1</v>
      </c>
      <c r="F221" s="4"/>
      <c r="G221" s="1">
        <v>2</v>
      </c>
      <c r="H221" s="1">
        <v>45</v>
      </c>
      <c r="I221" s="1">
        <v>300</v>
      </c>
      <c r="R221" s="1">
        <v>1</v>
      </c>
      <c r="S221" s="1">
        <v>10000</v>
      </c>
      <c r="V221" s="1">
        <v>1</v>
      </c>
      <c r="W221" s="1">
        <v>6000</v>
      </c>
      <c r="Z221" s="1">
        <v>1</v>
      </c>
      <c r="AA221" s="1">
        <v>8000</v>
      </c>
      <c r="AD221" s="1" t="s">
        <v>251</v>
      </c>
      <c r="AE221" s="1">
        <v>10000</v>
      </c>
      <c r="AF221" s="1" t="s">
        <v>230</v>
      </c>
      <c r="AG221" s="1">
        <v>4000</v>
      </c>
      <c r="AJ221" s="1">
        <v>1</v>
      </c>
      <c r="AK221" s="1">
        <v>2</v>
      </c>
      <c r="AL221" s="1">
        <v>2</v>
      </c>
      <c r="AN221" s="1">
        <v>2</v>
      </c>
      <c r="AO221" s="1">
        <v>2</v>
      </c>
      <c r="AP221" s="1">
        <v>2</v>
      </c>
      <c r="AQ221" s="1">
        <v>1</v>
      </c>
      <c r="AR221" s="1">
        <v>2</v>
      </c>
      <c r="AV221" s="1">
        <v>2</v>
      </c>
      <c r="AX221" s="1">
        <v>2</v>
      </c>
      <c r="BA221" s="1">
        <v>2</v>
      </c>
      <c r="BB221" s="1">
        <v>2</v>
      </c>
      <c r="BF221" s="1">
        <v>2</v>
      </c>
      <c r="BI221" s="1">
        <v>1</v>
      </c>
      <c r="BJ221" s="1">
        <v>1</v>
      </c>
      <c r="BK221" s="1">
        <v>2</v>
      </c>
      <c r="BL221" s="1">
        <v>2</v>
      </c>
      <c r="BM221" s="1">
        <v>4</v>
      </c>
      <c r="BN221" s="1">
        <v>1</v>
      </c>
    </row>
    <row r="222" spans="1:66" ht="15" customHeight="1">
      <c r="A222" s="6" t="s">
        <v>153</v>
      </c>
      <c r="B222" s="1">
        <v>1</v>
      </c>
      <c r="C222" s="1">
        <v>1</v>
      </c>
      <c r="D222" s="13">
        <v>1</v>
      </c>
      <c r="E222" s="1">
        <v>1</v>
      </c>
      <c r="F222" s="4"/>
      <c r="G222" s="1">
        <v>2</v>
      </c>
      <c r="H222" s="1">
        <v>10</v>
      </c>
      <c r="I222" s="1">
        <v>0</v>
      </c>
      <c r="V222" s="1">
        <v>1</v>
      </c>
      <c r="W222" s="1">
        <v>25000</v>
      </c>
      <c r="AJ222" s="1">
        <v>3</v>
      </c>
      <c r="AK222" s="1">
        <v>2</v>
      </c>
      <c r="AL222" s="1">
        <v>2</v>
      </c>
      <c r="AM222" s="1">
        <v>2</v>
      </c>
      <c r="AN222" s="1">
        <v>2</v>
      </c>
      <c r="AO222" s="1">
        <v>2</v>
      </c>
      <c r="AP222" s="1">
        <v>2</v>
      </c>
      <c r="AQ222" s="1">
        <v>1</v>
      </c>
      <c r="AR222" s="1">
        <v>2</v>
      </c>
      <c r="AV222" s="1">
        <v>2</v>
      </c>
      <c r="AX222" s="1">
        <v>2</v>
      </c>
      <c r="BA222" s="1">
        <v>2</v>
      </c>
      <c r="BB222" s="1">
        <v>2</v>
      </c>
      <c r="BF222" s="1">
        <v>2</v>
      </c>
      <c r="BI222" s="1">
        <v>1</v>
      </c>
      <c r="BJ222" s="1">
        <v>2</v>
      </c>
      <c r="BK222" s="1">
        <v>2</v>
      </c>
      <c r="BL222" s="1">
        <v>2</v>
      </c>
      <c r="BM222" s="1">
        <v>2</v>
      </c>
      <c r="BN222" s="1">
        <v>1</v>
      </c>
    </row>
    <row r="223" spans="1:66" ht="15" customHeight="1">
      <c r="A223" s="6" t="s">
        <v>153</v>
      </c>
      <c r="B223" s="1">
        <v>1</v>
      </c>
      <c r="C223" s="1">
        <v>1</v>
      </c>
      <c r="D223" s="13">
        <v>1</v>
      </c>
      <c r="E223" s="1">
        <v>1</v>
      </c>
      <c r="F223" s="4"/>
      <c r="G223" s="1">
        <v>2</v>
      </c>
      <c r="H223" s="1">
        <v>5</v>
      </c>
      <c r="I223" s="1">
        <v>0</v>
      </c>
      <c r="J223" s="1">
        <v>1</v>
      </c>
      <c r="K223" s="1">
        <v>5000</v>
      </c>
      <c r="R223" s="1">
        <v>1</v>
      </c>
      <c r="S223" s="1">
        <v>10000</v>
      </c>
      <c r="V223" s="1">
        <v>1</v>
      </c>
      <c r="W223" s="1">
        <v>20000</v>
      </c>
      <c r="AJ223" s="1">
        <v>3</v>
      </c>
      <c r="AK223" s="1">
        <v>2</v>
      </c>
      <c r="AL223" s="1">
        <v>2</v>
      </c>
      <c r="AM223" s="1">
        <v>2</v>
      </c>
      <c r="AN223" s="1">
        <v>2</v>
      </c>
      <c r="AO223" s="1">
        <v>2</v>
      </c>
      <c r="AP223" s="1">
        <v>2</v>
      </c>
      <c r="AQ223" s="1">
        <v>1</v>
      </c>
      <c r="AR223" s="1">
        <v>2</v>
      </c>
      <c r="AV223" s="1">
        <v>2</v>
      </c>
      <c r="AX223" s="1">
        <v>2</v>
      </c>
      <c r="BA223" s="1">
        <v>2</v>
      </c>
      <c r="BB223" s="1">
        <v>2</v>
      </c>
      <c r="BF223" s="1">
        <v>2</v>
      </c>
      <c r="BI223" s="1">
        <v>1</v>
      </c>
      <c r="BJ223" s="1">
        <v>2</v>
      </c>
      <c r="BK223" s="1">
        <v>2</v>
      </c>
      <c r="BL223" s="1">
        <v>2</v>
      </c>
      <c r="BM223" s="1">
        <v>3</v>
      </c>
      <c r="BN223" s="1">
        <v>1</v>
      </c>
    </row>
    <row r="224" spans="1:66" ht="15" customHeight="1">
      <c r="A224" s="6" t="s">
        <v>154</v>
      </c>
      <c r="B224" s="1">
        <v>1</v>
      </c>
      <c r="C224" s="1">
        <v>1</v>
      </c>
      <c r="D224" s="13">
        <v>1</v>
      </c>
      <c r="E224" s="1">
        <v>1</v>
      </c>
      <c r="F224" s="4"/>
      <c r="G224" s="1">
        <v>2</v>
      </c>
      <c r="H224" s="1">
        <v>10</v>
      </c>
      <c r="I224" s="1">
        <v>0</v>
      </c>
      <c r="J224" s="1">
        <v>1</v>
      </c>
      <c r="K224" s="1">
        <v>2500</v>
      </c>
      <c r="N224" s="1">
        <v>1</v>
      </c>
      <c r="O224" s="1">
        <v>1500</v>
      </c>
      <c r="V224" s="1">
        <v>1</v>
      </c>
      <c r="W224" s="1">
        <v>36000</v>
      </c>
      <c r="AJ224" s="1">
        <v>3</v>
      </c>
      <c r="AK224" s="1">
        <v>2</v>
      </c>
      <c r="AL224" s="1">
        <v>2</v>
      </c>
      <c r="AN224" s="1">
        <v>2</v>
      </c>
      <c r="AO224" s="1">
        <v>2</v>
      </c>
      <c r="AP224" s="1">
        <v>2</v>
      </c>
      <c r="AQ224" s="1">
        <v>1</v>
      </c>
      <c r="AR224" s="1">
        <v>2</v>
      </c>
      <c r="AV224" s="1">
        <v>2</v>
      </c>
      <c r="AX224" s="1">
        <v>2</v>
      </c>
      <c r="BA224" s="1">
        <v>2</v>
      </c>
      <c r="BB224" s="1">
        <v>2</v>
      </c>
      <c r="BF224" s="1">
        <v>2</v>
      </c>
      <c r="BI224" s="1">
        <v>1</v>
      </c>
      <c r="BJ224" s="1">
        <v>2</v>
      </c>
      <c r="BK224" s="1">
        <v>2</v>
      </c>
      <c r="BL224" s="1">
        <v>2</v>
      </c>
      <c r="BM224" s="1">
        <v>3</v>
      </c>
      <c r="BN224" s="1">
        <v>1</v>
      </c>
    </row>
    <row r="225" spans="1:66" ht="15" customHeight="1">
      <c r="A225" s="6" t="s">
        <v>154</v>
      </c>
      <c r="B225" s="1">
        <v>1</v>
      </c>
      <c r="C225" s="1">
        <v>1</v>
      </c>
      <c r="D225" s="13">
        <v>1</v>
      </c>
      <c r="E225" s="1">
        <v>1</v>
      </c>
      <c r="F225" s="4"/>
      <c r="G225" s="1">
        <v>2</v>
      </c>
      <c r="H225" s="1">
        <v>10</v>
      </c>
      <c r="I225" s="1">
        <v>0</v>
      </c>
      <c r="V225" s="1">
        <v>1</v>
      </c>
      <c r="W225" s="1">
        <v>20000</v>
      </c>
      <c r="AJ225" s="1">
        <v>3</v>
      </c>
      <c r="AK225" s="1">
        <v>2</v>
      </c>
      <c r="AL225" s="1">
        <v>2</v>
      </c>
      <c r="AN225" s="1">
        <v>2</v>
      </c>
      <c r="AO225" s="1">
        <v>2</v>
      </c>
      <c r="AP225" s="1">
        <v>2</v>
      </c>
      <c r="AQ225" s="1">
        <v>1</v>
      </c>
      <c r="AR225" s="1">
        <v>2</v>
      </c>
      <c r="AV225" s="1">
        <v>2</v>
      </c>
      <c r="AX225" s="1">
        <v>2</v>
      </c>
      <c r="BA225" s="1">
        <v>2</v>
      </c>
      <c r="BB225" s="1">
        <v>2</v>
      </c>
      <c r="BF225" s="1">
        <v>2</v>
      </c>
      <c r="BI225" s="1">
        <v>1</v>
      </c>
      <c r="BJ225" s="1">
        <v>2</v>
      </c>
      <c r="BK225" s="1">
        <v>2</v>
      </c>
      <c r="BL225" s="1">
        <v>2</v>
      </c>
      <c r="BM225" s="1">
        <v>2</v>
      </c>
      <c r="BN225" s="1">
        <v>1</v>
      </c>
    </row>
    <row r="226" spans="1:66" ht="15" customHeight="1">
      <c r="A226" s="6" t="s">
        <v>154</v>
      </c>
      <c r="B226" s="1">
        <v>1</v>
      </c>
      <c r="C226" s="1">
        <v>1</v>
      </c>
      <c r="D226" s="13">
        <v>1</v>
      </c>
      <c r="E226" s="1">
        <v>1</v>
      </c>
      <c r="F226" s="4"/>
      <c r="G226" s="1">
        <v>2</v>
      </c>
      <c r="H226" s="1">
        <v>40</v>
      </c>
      <c r="I226" s="1">
        <v>400</v>
      </c>
      <c r="J226" s="1">
        <v>1</v>
      </c>
      <c r="K226" s="1">
        <v>1500</v>
      </c>
      <c r="V226" s="1">
        <v>1</v>
      </c>
      <c r="W226" s="1">
        <v>10000</v>
      </c>
      <c r="Z226" s="1">
        <v>1</v>
      </c>
      <c r="AA226" s="1">
        <v>27000</v>
      </c>
      <c r="AJ226" s="1">
        <v>3</v>
      </c>
      <c r="AK226" s="1">
        <v>2</v>
      </c>
      <c r="AL226" s="1">
        <v>2</v>
      </c>
      <c r="AN226" s="1">
        <v>2</v>
      </c>
      <c r="AO226" s="1">
        <v>2</v>
      </c>
      <c r="AP226" s="1">
        <v>2</v>
      </c>
      <c r="AQ226" s="1">
        <v>1</v>
      </c>
      <c r="AR226" s="1">
        <v>2</v>
      </c>
      <c r="AV226" s="1">
        <v>2</v>
      </c>
      <c r="AX226" s="1">
        <v>2</v>
      </c>
      <c r="BA226" s="1">
        <v>2</v>
      </c>
      <c r="BB226" s="1">
        <v>2</v>
      </c>
      <c r="BF226" s="1">
        <v>2</v>
      </c>
      <c r="BI226" s="1">
        <v>1</v>
      </c>
      <c r="BJ226" s="1">
        <v>2</v>
      </c>
      <c r="BK226" s="1">
        <v>2</v>
      </c>
      <c r="BL226" s="1">
        <v>2</v>
      </c>
      <c r="BM226" s="1">
        <v>1</v>
      </c>
      <c r="BN226" s="1">
        <v>1</v>
      </c>
    </row>
    <row r="227" spans="1:66" ht="15" customHeight="1">
      <c r="A227" s="6" t="s">
        <v>209</v>
      </c>
      <c r="B227" s="1">
        <v>1</v>
      </c>
      <c r="C227" s="1">
        <v>1</v>
      </c>
      <c r="D227" s="13">
        <v>1</v>
      </c>
      <c r="E227" s="1">
        <v>1</v>
      </c>
      <c r="F227" s="4"/>
      <c r="G227" s="1">
        <v>2</v>
      </c>
      <c r="H227" s="1">
        <v>45</v>
      </c>
      <c r="I227" s="1">
        <v>350</v>
      </c>
      <c r="V227" s="1">
        <v>1</v>
      </c>
      <c r="W227" s="1">
        <v>40000</v>
      </c>
      <c r="AJ227" s="1">
        <v>1</v>
      </c>
      <c r="AK227" s="1">
        <v>2</v>
      </c>
      <c r="AL227" s="1">
        <v>2</v>
      </c>
      <c r="AN227" s="1">
        <v>2</v>
      </c>
      <c r="AO227" s="1">
        <v>2</v>
      </c>
      <c r="AP227" s="1">
        <v>2</v>
      </c>
      <c r="AQ227" s="1">
        <v>1</v>
      </c>
      <c r="AR227" s="1">
        <v>2</v>
      </c>
      <c r="AV227" s="1">
        <v>2</v>
      </c>
      <c r="AX227" s="1">
        <v>2</v>
      </c>
      <c r="BA227" s="1">
        <v>2</v>
      </c>
      <c r="BB227" s="1">
        <v>2</v>
      </c>
      <c r="BF227" s="1">
        <v>2</v>
      </c>
      <c r="BI227" s="1">
        <v>1</v>
      </c>
      <c r="BJ227" s="1">
        <v>2</v>
      </c>
      <c r="BK227" s="1">
        <v>2</v>
      </c>
      <c r="BL227" s="1">
        <v>2</v>
      </c>
      <c r="BM227" s="1">
        <v>4</v>
      </c>
      <c r="BN227" s="1">
        <v>1</v>
      </c>
    </row>
    <row r="228" spans="1:66" ht="15" customHeight="1">
      <c r="A228" s="6" t="s">
        <v>209</v>
      </c>
      <c r="B228" s="1">
        <v>1</v>
      </c>
      <c r="C228" s="1">
        <v>1</v>
      </c>
      <c r="D228" s="13">
        <v>1</v>
      </c>
      <c r="E228" s="1">
        <v>1</v>
      </c>
      <c r="F228" s="4"/>
      <c r="G228" s="1">
        <v>2</v>
      </c>
      <c r="H228" s="1">
        <v>35</v>
      </c>
      <c r="I228" s="1">
        <v>300</v>
      </c>
      <c r="J228" s="1">
        <v>1</v>
      </c>
      <c r="K228" s="1">
        <v>3000</v>
      </c>
      <c r="P228" s="1">
        <v>1</v>
      </c>
      <c r="Q228" s="1">
        <v>3000</v>
      </c>
      <c r="Z228" s="1">
        <v>1</v>
      </c>
      <c r="AA228" s="1">
        <v>20000</v>
      </c>
      <c r="AD228" s="1" t="s">
        <v>6</v>
      </c>
      <c r="AE228" s="1">
        <v>14000</v>
      </c>
      <c r="AJ228" s="1">
        <v>1</v>
      </c>
      <c r="AK228" s="1">
        <v>2</v>
      </c>
      <c r="AL228" s="1">
        <v>2</v>
      </c>
      <c r="AN228" s="1">
        <v>2</v>
      </c>
      <c r="AO228" s="1">
        <v>2</v>
      </c>
      <c r="AP228" s="1">
        <v>2</v>
      </c>
      <c r="AQ228" s="1">
        <v>1</v>
      </c>
      <c r="AR228" s="1">
        <v>2</v>
      </c>
      <c r="AV228" s="1">
        <v>2</v>
      </c>
      <c r="AX228" s="1">
        <v>2</v>
      </c>
      <c r="BA228" s="1">
        <v>2</v>
      </c>
      <c r="BB228" s="1">
        <v>2</v>
      </c>
      <c r="BF228" s="1">
        <v>2</v>
      </c>
      <c r="BI228" s="1">
        <v>1</v>
      </c>
      <c r="BJ228" s="1">
        <v>2</v>
      </c>
      <c r="BK228" s="1">
        <v>2</v>
      </c>
      <c r="BL228" s="1">
        <v>2</v>
      </c>
      <c r="BM228" s="1">
        <v>3</v>
      </c>
      <c r="BN228" s="1">
        <v>1</v>
      </c>
    </row>
    <row r="229" spans="1:66" ht="15" customHeight="1">
      <c r="A229" s="6" t="s">
        <v>209</v>
      </c>
      <c r="B229" s="1">
        <v>1</v>
      </c>
      <c r="C229" s="1">
        <v>1</v>
      </c>
      <c r="D229" s="13">
        <v>1</v>
      </c>
      <c r="E229" s="1">
        <v>1</v>
      </c>
      <c r="F229" s="4"/>
      <c r="G229" s="1">
        <v>2</v>
      </c>
      <c r="H229" s="1">
        <v>40</v>
      </c>
      <c r="I229" s="1">
        <v>400</v>
      </c>
      <c r="N229" s="1">
        <v>1</v>
      </c>
      <c r="O229" s="1">
        <v>22000</v>
      </c>
      <c r="V229" s="1">
        <v>1</v>
      </c>
      <c r="W229" s="1">
        <v>10000</v>
      </c>
      <c r="AD229" s="1" t="s">
        <v>252</v>
      </c>
      <c r="AE229" s="1">
        <v>2000</v>
      </c>
      <c r="AF229" s="1" t="s">
        <v>6</v>
      </c>
      <c r="AG229" s="1">
        <v>6000</v>
      </c>
      <c r="AJ229" s="1">
        <v>1</v>
      </c>
      <c r="AK229" s="1">
        <v>2</v>
      </c>
      <c r="AL229" s="1">
        <v>2</v>
      </c>
      <c r="AN229" s="1">
        <v>2</v>
      </c>
      <c r="AO229" s="1">
        <v>2</v>
      </c>
      <c r="AP229" s="1">
        <v>2</v>
      </c>
      <c r="AQ229" s="1">
        <v>1</v>
      </c>
      <c r="AR229" s="1">
        <v>2</v>
      </c>
      <c r="AV229" s="1">
        <v>2</v>
      </c>
      <c r="AX229" s="1">
        <v>2</v>
      </c>
      <c r="BA229" s="1">
        <v>2</v>
      </c>
      <c r="BB229" s="1">
        <v>2</v>
      </c>
      <c r="BF229" s="1">
        <v>2</v>
      </c>
      <c r="BI229" s="1">
        <v>1</v>
      </c>
      <c r="BK229" s="1">
        <v>2</v>
      </c>
      <c r="BL229" s="1">
        <v>2</v>
      </c>
      <c r="BM229" s="1">
        <v>2</v>
      </c>
      <c r="BN229" s="1">
        <v>1</v>
      </c>
    </row>
    <row r="230" spans="1:66" ht="15" customHeight="1">
      <c r="A230" s="6" t="s">
        <v>209</v>
      </c>
      <c r="B230" s="1">
        <v>1</v>
      </c>
      <c r="C230" s="1">
        <v>1</v>
      </c>
      <c r="D230" s="13">
        <v>1</v>
      </c>
      <c r="E230" s="1">
        <v>1</v>
      </c>
      <c r="F230" s="4"/>
      <c r="G230" s="1">
        <v>2</v>
      </c>
      <c r="H230" s="1">
        <v>40</v>
      </c>
      <c r="I230" s="1">
        <v>400</v>
      </c>
      <c r="V230" s="1">
        <v>1</v>
      </c>
      <c r="W230" s="1">
        <v>20000</v>
      </c>
      <c r="AD230" s="1" t="s">
        <v>247</v>
      </c>
      <c r="AE230" s="1">
        <v>10000</v>
      </c>
      <c r="AF230" s="1" t="s">
        <v>6</v>
      </c>
      <c r="AG230" s="1">
        <v>10000</v>
      </c>
      <c r="AJ230" s="1">
        <v>1</v>
      </c>
      <c r="AK230" s="1">
        <v>2</v>
      </c>
      <c r="AL230" s="1">
        <v>2</v>
      </c>
      <c r="AN230" s="1">
        <v>2</v>
      </c>
      <c r="AO230" s="1">
        <v>2</v>
      </c>
      <c r="AP230" s="1">
        <v>2</v>
      </c>
      <c r="AQ230" s="1">
        <v>1</v>
      </c>
      <c r="AR230" s="1">
        <v>2</v>
      </c>
      <c r="AV230" s="1">
        <v>2</v>
      </c>
      <c r="AX230" s="1">
        <v>2</v>
      </c>
      <c r="BA230" s="1">
        <v>2</v>
      </c>
      <c r="BB230" s="1">
        <v>2</v>
      </c>
      <c r="BF230" s="1">
        <v>2</v>
      </c>
      <c r="BI230" s="1">
        <v>1</v>
      </c>
      <c r="BJ230" s="1">
        <v>1</v>
      </c>
      <c r="BK230" s="1">
        <v>1</v>
      </c>
      <c r="BL230" s="1">
        <v>2</v>
      </c>
      <c r="BM230" s="1">
        <v>3</v>
      </c>
      <c r="BN230" s="1">
        <v>1</v>
      </c>
    </row>
    <row r="231" spans="1:66" ht="15" customHeight="1">
      <c r="A231" s="6" t="s">
        <v>154</v>
      </c>
      <c r="B231" s="1">
        <v>1</v>
      </c>
      <c r="C231" s="1">
        <v>1</v>
      </c>
      <c r="D231" s="13">
        <v>1</v>
      </c>
      <c r="E231" s="1">
        <v>1</v>
      </c>
      <c r="F231" s="4"/>
      <c r="G231" s="1">
        <v>2</v>
      </c>
      <c r="H231" s="1">
        <v>45</v>
      </c>
      <c r="I231" s="1">
        <v>400</v>
      </c>
      <c r="V231" s="1">
        <v>1</v>
      </c>
      <c r="W231" s="1">
        <v>40000</v>
      </c>
      <c r="AJ231" s="1">
        <v>1</v>
      </c>
      <c r="AK231" s="1">
        <v>2</v>
      </c>
      <c r="AL231" s="1">
        <v>2</v>
      </c>
      <c r="AN231" s="1">
        <v>2</v>
      </c>
      <c r="AO231" s="1">
        <v>2</v>
      </c>
      <c r="AP231" s="1">
        <v>2</v>
      </c>
      <c r="AQ231" s="1">
        <v>1</v>
      </c>
      <c r="AR231" s="1">
        <v>2</v>
      </c>
      <c r="AV231" s="1">
        <v>2</v>
      </c>
      <c r="AX231" s="1">
        <v>2</v>
      </c>
      <c r="BA231" s="1">
        <v>2</v>
      </c>
      <c r="BB231" s="1">
        <v>2</v>
      </c>
      <c r="BF231" s="1">
        <v>2</v>
      </c>
      <c r="BI231" s="1">
        <v>1</v>
      </c>
      <c r="BK231" s="1">
        <v>2</v>
      </c>
      <c r="BL231" s="1">
        <v>2</v>
      </c>
      <c r="BM231" s="1">
        <v>4</v>
      </c>
      <c r="BN231" s="1">
        <v>1</v>
      </c>
    </row>
    <row r="232" spans="1:66" ht="15" customHeight="1">
      <c r="A232" s="6" t="s">
        <v>164</v>
      </c>
      <c r="B232" s="1">
        <v>1</v>
      </c>
      <c r="C232" s="1">
        <v>1</v>
      </c>
      <c r="D232" s="13">
        <v>1</v>
      </c>
      <c r="E232" s="1">
        <v>1</v>
      </c>
      <c r="F232" s="4"/>
      <c r="G232" s="1">
        <v>2</v>
      </c>
      <c r="H232" s="1">
        <v>35</v>
      </c>
      <c r="I232" s="1">
        <v>350</v>
      </c>
      <c r="V232" s="1">
        <v>1</v>
      </c>
      <c r="W232" s="1">
        <v>40000</v>
      </c>
      <c r="AJ232" s="1">
        <v>1</v>
      </c>
      <c r="AK232" s="1">
        <v>2</v>
      </c>
      <c r="AL232" s="1">
        <v>2</v>
      </c>
      <c r="AN232" s="1">
        <v>2</v>
      </c>
      <c r="AO232" s="1">
        <v>2</v>
      </c>
      <c r="AP232" s="1">
        <v>2</v>
      </c>
      <c r="AQ232" s="1">
        <v>1</v>
      </c>
      <c r="AR232" s="1">
        <v>2</v>
      </c>
      <c r="AV232" s="1">
        <v>2</v>
      </c>
      <c r="AX232" s="1">
        <v>2</v>
      </c>
      <c r="BA232" s="1">
        <v>2</v>
      </c>
      <c r="BB232" s="1">
        <v>2</v>
      </c>
      <c r="BF232" s="1">
        <v>2</v>
      </c>
      <c r="BI232" s="1">
        <v>1</v>
      </c>
      <c r="BJ232" s="1">
        <v>1</v>
      </c>
      <c r="BK232" s="1">
        <v>2</v>
      </c>
      <c r="BL232" s="1">
        <v>2</v>
      </c>
      <c r="BM232" s="1">
        <v>4</v>
      </c>
      <c r="BN232" s="1">
        <v>1</v>
      </c>
    </row>
    <row r="233" spans="1:66" ht="15" customHeight="1">
      <c r="A233" s="6" t="s">
        <v>154</v>
      </c>
      <c r="B233" s="1">
        <v>1</v>
      </c>
      <c r="C233" s="1">
        <v>1</v>
      </c>
      <c r="D233" s="13">
        <v>1</v>
      </c>
      <c r="E233" s="1">
        <v>1</v>
      </c>
      <c r="F233" s="4"/>
      <c r="G233" s="1">
        <v>2</v>
      </c>
      <c r="H233" s="1">
        <v>40</v>
      </c>
      <c r="I233" s="1">
        <v>400</v>
      </c>
      <c r="AB233" s="1">
        <v>1</v>
      </c>
      <c r="AC233" s="1">
        <v>13000</v>
      </c>
      <c r="AJ233" s="1">
        <v>1</v>
      </c>
      <c r="AK233" s="1">
        <v>2</v>
      </c>
      <c r="AL233" s="1">
        <v>2</v>
      </c>
      <c r="AN233" s="1">
        <v>2</v>
      </c>
      <c r="AO233" s="1">
        <v>2</v>
      </c>
      <c r="AP233" s="1">
        <v>2</v>
      </c>
      <c r="AQ233" s="1">
        <v>1</v>
      </c>
      <c r="AR233" s="1">
        <v>2</v>
      </c>
      <c r="AV233" s="1">
        <v>2</v>
      </c>
      <c r="AX233" s="1">
        <v>2</v>
      </c>
      <c r="BA233" s="1">
        <v>2</v>
      </c>
      <c r="BB233" s="1">
        <v>2</v>
      </c>
      <c r="BF233" s="1">
        <v>2</v>
      </c>
      <c r="BI233" s="1">
        <v>1</v>
      </c>
      <c r="BJ233" s="1">
        <v>2</v>
      </c>
      <c r="BK233" s="1">
        <v>2</v>
      </c>
      <c r="BL233" s="1">
        <v>2</v>
      </c>
      <c r="BM233" s="1">
        <v>1</v>
      </c>
      <c r="BN233" s="1">
        <v>1</v>
      </c>
    </row>
    <row r="234" spans="1:66" ht="15" customHeight="1">
      <c r="A234" s="6" t="s">
        <v>154</v>
      </c>
      <c r="B234" s="1">
        <v>1</v>
      </c>
      <c r="C234" s="1">
        <v>1</v>
      </c>
      <c r="D234" s="13">
        <v>1</v>
      </c>
      <c r="E234" s="1">
        <v>1</v>
      </c>
      <c r="F234" s="4"/>
      <c r="G234" s="1">
        <v>2</v>
      </c>
      <c r="H234" s="1">
        <v>45</v>
      </c>
      <c r="I234" s="1">
        <v>400</v>
      </c>
      <c r="J234" s="1">
        <v>1</v>
      </c>
      <c r="K234" s="1">
        <v>3000</v>
      </c>
      <c r="V234" s="1">
        <v>1</v>
      </c>
      <c r="W234" s="1">
        <v>37000</v>
      </c>
      <c r="AJ234" s="1">
        <v>1</v>
      </c>
      <c r="AK234" s="1">
        <v>2</v>
      </c>
      <c r="AL234" s="1">
        <v>2</v>
      </c>
      <c r="AN234" s="1">
        <v>2</v>
      </c>
      <c r="AO234" s="1">
        <v>2</v>
      </c>
      <c r="AP234" s="1">
        <v>2</v>
      </c>
      <c r="AQ234" s="1">
        <v>1</v>
      </c>
      <c r="AR234" s="1">
        <v>2</v>
      </c>
      <c r="AV234" s="1">
        <v>2</v>
      </c>
      <c r="AX234" s="1">
        <v>2</v>
      </c>
      <c r="BA234" s="1">
        <v>2</v>
      </c>
      <c r="BB234" s="1">
        <v>2</v>
      </c>
      <c r="BF234" s="1">
        <v>2</v>
      </c>
      <c r="BI234" s="1">
        <v>1</v>
      </c>
      <c r="BK234" s="1">
        <v>2</v>
      </c>
      <c r="BL234" s="1">
        <v>2</v>
      </c>
      <c r="BM234" s="1">
        <v>4</v>
      </c>
      <c r="BN234" s="1">
        <v>1</v>
      </c>
    </row>
    <row r="235" spans="1:66" ht="15" customHeight="1">
      <c r="A235" s="6" t="s">
        <v>154</v>
      </c>
      <c r="B235" s="1">
        <v>1</v>
      </c>
      <c r="C235" s="1">
        <v>1</v>
      </c>
      <c r="D235" s="13">
        <v>1</v>
      </c>
      <c r="E235" s="1">
        <v>1</v>
      </c>
      <c r="F235" s="4"/>
      <c r="G235" s="1">
        <v>2</v>
      </c>
      <c r="H235" s="1">
        <v>35</v>
      </c>
      <c r="I235" s="1">
        <v>200</v>
      </c>
      <c r="AN235" s="1">
        <v>2</v>
      </c>
      <c r="AO235" s="1">
        <v>2</v>
      </c>
      <c r="AP235" s="1">
        <v>2</v>
      </c>
      <c r="AQ235" s="1">
        <v>1</v>
      </c>
      <c r="AR235" s="1">
        <v>2</v>
      </c>
      <c r="AV235" s="1">
        <v>2</v>
      </c>
      <c r="AX235" s="1">
        <v>2</v>
      </c>
      <c r="BA235" s="1">
        <v>2</v>
      </c>
      <c r="BB235" s="1">
        <v>2</v>
      </c>
      <c r="BF235" s="1">
        <v>2</v>
      </c>
      <c r="BI235" s="1">
        <v>1</v>
      </c>
      <c r="BJ235" s="1">
        <v>2</v>
      </c>
      <c r="BK235" s="1">
        <v>2</v>
      </c>
      <c r="BL235" s="1">
        <v>2</v>
      </c>
      <c r="BM235" s="1">
        <v>2</v>
      </c>
      <c r="BN235" s="1">
        <v>1</v>
      </c>
    </row>
    <row r="236" spans="1:66" ht="15" customHeight="1">
      <c r="A236" s="6" t="s">
        <v>154</v>
      </c>
      <c r="B236" s="1">
        <v>1</v>
      </c>
      <c r="C236" s="1">
        <v>1</v>
      </c>
      <c r="D236" s="13">
        <v>1</v>
      </c>
      <c r="E236" s="1">
        <v>1</v>
      </c>
      <c r="F236" s="4"/>
      <c r="G236" s="1">
        <v>2</v>
      </c>
      <c r="H236" s="1">
        <v>10</v>
      </c>
      <c r="I236" s="1">
        <v>0</v>
      </c>
      <c r="J236" s="1">
        <v>1</v>
      </c>
      <c r="K236" s="1">
        <v>3000</v>
      </c>
      <c r="N236" s="1">
        <v>1</v>
      </c>
      <c r="O236" s="1">
        <v>12000</v>
      </c>
      <c r="Z236" s="1">
        <v>1</v>
      </c>
      <c r="AA236" s="1">
        <v>25000</v>
      </c>
      <c r="AJ236" s="1">
        <v>1</v>
      </c>
      <c r="AK236" s="1">
        <v>2</v>
      </c>
      <c r="AL236" s="1">
        <v>2</v>
      </c>
      <c r="AN236" s="1">
        <v>2</v>
      </c>
      <c r="AO236" s="1">
        <v>2</v>
      </c>
      <c r="AP236" s="1">
        <v>2</v>
      </c>
      <c r="AQ236" s="1">
        <v>1</v>
      </c>
      <c r="AR236" s="1">
        <v>2</v>
      </c>
      <c r="AV236" s="1">
        <v>2</v>
      </c>
      <c r="AX236" s="1">
        <v>2</v>
      </c>
      <c r="BA236" s="1">
        <v>2</v>
      </c>
      <c r="BB236" s="1">
        <v>2</v>
      </c>
      <c r="BF236" s="1">
        <v>2</v>
      </c>
      <c r="BI236" s="1">
        <v>1</v>
      </c>
      <c r="BK236" s="1">
        <v>2</v>
      </c>
      <c r="BL236" s="1">
        <v>2</v>
      </c>
      <c r="BM236" s="1">
        <v>4</v>
      </c>
      <c r="BN236" s="1">
        <v>1</v>
      </c>
    </row>
    <row r="237" spans="1:66" ht="15" customHeight="1">
      <c r="A237" s="6" t="s">
        <v>154</v>
      </c>
      <c r="B237" s="1">
        <v>1</v>
      </c>
      <c r="C237" s="1">
        <v>1</v>
      </c>
      <c r="D237" s="13">
        <v>1</v>
      </c>
      <c r="E237" s="1">
        <v>1</v>
      </c>
      <c r="F237" s="4"/>
      <c r="G237" s="1">
        <v>2</v>
      </c>
      <c r="H237" s="1">
        <v>35</v>
      </c>
      <c r="I237" s="1">
        <v>200</v>
      </c>
      <c r="J237" s="1">
        <v>1</v>
      </c>
      <c r="K237" s="1">
        <v>2800</v>
      </c>
      <c r="AJ237" s="1">
        <v>3</v>
      </c>
      <c r="AK237" s="1">
        <v>2</v>
      </c>
      <c r="AL237" s="1">
        <v>2</v>
      </c>
      <c r="AN237" s="1">
        <v>2</v>
      </c>
      <c r="AO237" s="1">
        <v>2</v>
      </c>
      <c r="AP237" s="1">
        <v>2</v>
      </c>
      <c r="AQ237" s="1">
        <v>1</v>
      </c>
      <c r="AR237" s="1">
        <v>2</v>
      </c>
      <c r="AV237" s="1">
        <v>2</v>
      </c>
      <c r="AX237" s="1">
        <v>2</v>
      </c>
      <c r="BA237" s="1">
        <v>2</v>
      </c>
      <c r="BB237" s="1">
        <v>2</v>
      </c>
      <c r="BF237" s="1">
        <v>2</v>
      </c>
      <c r="BI237" s="1">
        <v>2</v>
      </c>
      <c r="BJ237" s="1">
        <v>2</v>
      </c>
      <c r="BK237" s="1">
        <v>2</v>
      </c>
      <c r="BL237" s="1">
        <v>2</v>
      </c>
      <c r="BM237" s="1">
        <v>1</v>
      </c>
      <c r="BN237" s="1">
        <v>1</v>
      </c>
    </row>
    <row r="238" spans="1:66" ht="15" customHeight="1">
      <c r="A238" s="6" t="s">
        <v>209</v>
      </c>
      <c r="B238" s="1">
        <v>1</v>
      </c>
      <c r="C238" s="1">
        <v>1</v>
      </c>
      <c r="D238" s="13">
        <v>1</v>
      </c>
      <c r="E238" s="1">
        <v>1</v>
      </c>
      <c r="F238" s="4"/>
      <c r="G238" s="1">
        <v>2</v>
      </c>
      <c r="H238" s="1">
        <v>45</v>
      </c>
      <c r="I238" s="1">
        <v>350</v>
      </c>
      <c r="V238" s="1">
        <v>1</v>
      </c>
      <c r="W238" s="1">
        <v>40000</v>
      </c>
      <c r="AJ238" s="1">
        <v>4</v>
      </c>
      <c r="AK238" s="1">
        <v>2</v>
      </c>
      <c r="AL238" s="1">
        <v>2</v>
      </c>
      <c r="AN238" s="1">
        <v>2</v>
      </c>
      <c r="AO238" s="1">
        <v>2</v>
      </c>
      <c r="AP238" s="1">
        <v>2</v>
      </c>
      <c r="AQ238" s="1">
        <v>1</v>
      </c>
      <c r="AR238" s="1">
        <v>2</v>
      </c>
      <c r="AV238" s="1">
        <v>2</v>
      </c>
      <c r="AX238" s="1">
        <v>2</v>
      </c>
      <c r="BA238" s="1">
        <v>2</v>
      </c>
      <c r="BB238" s="1">
        <v>2</v>
      </c>
      <c r="BF238" s="1">
        <v>2</v>
      </c>
      <c r="BI238" s="1">
        <v>1</v>
      </c>
      <c r="BJ238" s="1">
        <v>1</v>
      </c>
      <c r="BL238" s="1">
        <v>2</v>
      </c>
      <c r="BM238" s="1">
        <v>4</v>
      </c>
      <c r="BN238" s="1">
        <v>1</v>
      </c>
    </row>
    <row r="239" spans="1:66" ht="15" customHeight="1">
      <c r="A239" s="6" t="s">
        <v>240</v>
      </c>
      <c r="B239" s="1">
        <v>1</v>
      </c>
      <c r="C239" s="1">
        <v>1</v>
      </c>
      <c r="D239" s="13">
        <v>1</v>
      </c>
      <c r="E239" s="1">
        <v>2</v>
      </c>
      <c r="F239" s="4" t="s">
        <v>241</v>
      </c>
      <c r="G239" s="4">
        <v>2</v>
      </c>
      <c r="H239" s="1">
        <v>30</v>
      </c>
      <c r="I239" s="1">
        <v>200</v>
      </c>
      <c r="J239" s="1">
        <v>1</v>
      </c>
      <c r="K239" s="1">
        <v>1000</v>
      </c>
      <c r="V239" s="1">
        <v>1</v>
      </c>
      <c r="W239" s="1">
        <v>5250</v>
      </c>
      <c r="Z239" s="1">
        <v>1</v>
      </c>
      <c r="AA239" s="1">
        <v>3000</v>
      </c>
      <c r="AD239" s="1" t="s">
        <v>242</v>
      </c>
      <c r="AE239" s="1">
        <v>19500</v>
      </c>
      <c r="AF239" s="1" t="s">
        <v>243</v>
      </c>
      <c r="AG239" s="1">
        <v>6000</v>
      </c>
      <c r="AH239" s="1" t="s">
        <v>244</v>
      </c>
      <c r="AI239" s="2">
        <v>6350</v>
      </c>
      <c r="AJ239" s="1">
        <v>3</v>
      </c>
      <c r="AK239" s="1">
        <v>2</v>
      </c>
      <c r="AL239" s="1">
        <v>2</v>
      </c>
      <c r="AN239" s="1">
        <v>2</v>
      </c>
      <c r="AO239" s="1">
        <v>2</v>
      </c>
      <c r="AP239" s="1">
        <v>2</v>
      </c>
      <c r="AQ239" s="1">
        <v>1</v>
      </c>
      <c r="AR239" s="1">
        <v>2</v>
      </c>
      <c r="AV239" s="1">
        <v>2</v>
      </c>
      <c r="AX239" s="1">
        <v>2</v>
      </c>
      <c r="BA239" s="1">
        <v>2</v>
      </c>
      <c r="BB239" s="1">
        <v>2</v>
      </c>
      <c r="BF239" s="1">
        <v>2</v>
      </c>
      <c r="BI239" s="1">
        <v>1</v>
      </c>
      <c r="BJ239" s="1">
        <v>2</v>
      </c>
      <c r="BK239" s="1">
        <v>2</v>
      </c>
      <c r="BL239" s="1">
        <v>2</v>
      </c>
      <c r="BM239" s="1">
        <v>1</v>
      </c>
      <c r="BN239" s="1">
        <v>1</v>
      </c>
    </row>
    <row r="240" spans="1:66" ht="15" customHeight="1">
      <c r="A240" s="6" t="s">
        <v>154</v>
      </c>
      <c r="B240" s="1">
        <v>1</v>
      </c>
      <c r="C240" s="1">
        <v>1</v>
      </c>
      <c r="D240" s="13">
        <v>1</v>
      </c>
      <c r="E240" s="1">
        <v>1</v>
      </c>
      <c r="F240" s="4"/>
      <c r="G240" s="1">
        <v>2</v>
      </c>
      <c r="H240" s="1">
        <v>30</v>
      </c>
      <c r="I240" s="1">
        <v>200</v>
      </c>
      <c r="V240" s="1">
        <v>1</v>
      </c>
      <c r="W240" s="1">
        <v>11000</v>
      </c>
      <c r="Z240" s="1">
        <v>1</v>
      </c>
      <c r="AA240" s="1">
        <v>12500</v>
      </c>
      <c r="AD240" s="1" t="s">
        <v>253</v>
      </c>
      <c r="AE240" s="1">
        <v>1500</v>
      </c>
      <c r="AF240" s="1" t="s">
        <v>6</v>
      </c>
      <c r="AG240" s="1">
        <v>5000</v>
      </c>
      <c r="AJ240" s="1">
        <v>1</v>
      </c>
      <c r="AK240" s="1">
        <v>2</v>
      </c>
      <c r="AL240" s="1">
        <v>2</v>
      </c>
      <c r="AN240" s="1">
        <v>2</v>
      </c>
      <c r="AO240" s="1">
        <v>2</v>
      </c>
      <c r="AP240" s="1">
        <v>2</v>
      </c>
      <c r="AQ240" s="1">
        <v>1</v>
      </c>
      <c r="AR240" s="1">
        <v>2</v>
      </c>
      <c r="AV240" s="1">
        <v>2</v>
      </c>
      <c r="AX240" s="1">
        <v>2</v>
      </c>
      <c r="BA240" s="1">
        <v>2</v>
      </c>
      <c r="BB240" s="1">
        <v>2</v>
      </c>
      <c r="BF240" s="1">
        <v>2</v>
      </c>
      <c r="BI240" s="1">
        <v>1</v>
      </c>
      <c r="BK240" s="1">
        <v>2</v>
      </c>
      <c r="BL240" s="1">
        <v>2</v>
      </c>
      <c r="BM240" s="1">
        <v>4</v>
      </c>
      <c r="BN240" s="1">
        <v>1</v>
      </c>
    </row>
    <row r="241" spans="1:66" ht="15" customHeight="1">
      <c r="A241" s="6" t="s">
        <v>164</v>
      </c>
      <c r="B241" s="1">
        <v>1</v>
      </c>
      <c r="C241" s="1">
        <v>1</v>
      </c>
      <c r="D241" s="13">
        <v>1</v>
      </c>
      <c r="E241" s="1">
        <v>1</v>
      </c>
      <c r="F241" s="4"/>
      <c r="G241" s="1">
        <v>2</v>
      </c>
      <c r="H241" s="1">
        <v>30</v>
      </c>
      <c r="I241" s="1">
        <v>200</v>
      </c>
      <c r="AD241" s="1" t="s">
        <v>115</v>
      </c>
      <c r="AE241" s="1">
        <v>35000</v>
      </c>
      <c r="AF241" s="1" t="s">
        <v>6</v>
      </c>
      <c r="AG241" s="1">
        <v>5000</v>
      </c>
      <c r="AJ241" s="1">
        <v>1</v>
      </c>
      <c r="AK241" s="1">
        <v>2</v>
      </c>
      <c r="AL241" s="1">
        <v>2</v>
      </c>
      <c r="AN241" s="1">
        <v>2</v>
      </c>
      <c r="AO241" s="1">
        <v>2</v>
      </c>
      <c r="AP241" s="1">
        <v>2</v>
      </c>
      <c r="AQ241" s="1">
        <v>1</v>
      </c>
      <c r="AR241" s="1">
        <v>2</v>
      </c>
      <c r="AV241" s="1">
        <v>2</v>
      </c>
      <c r="AX241" s="1">
        <v>2</v>
      </c>
      <c r="BA241" s="1">
        <v>2</v>
      </c>
      <c r="BB241" s="1">
        <v>2</v>
      </c>
      <c r="BF241" s="1">
        <v>2</v>
      </c>
      <c r="BI241" s="1">
        <v>1</v>
      </c>
      <c r="BJ241" s="1">
        <v>1</v>
      </c>
      <c r="BK241" s="1">
        <v>2</v>
      </c>
      <c r="BL241" s="1">
        <v>2</v>
      </c>
      <c r="BM241" s="1">
        <v>4</v>
      </c>
      <c r="BN241" s="1">
        <v>1</v>
      </c>
    </row>
    <row r="242" spans="1:66" ht="15" customHeight="1">
      <c r="A242" s="6" t="s">
        <v>164</v>
      </c>
      <c r="B242" s="1">
        <v>1</v>
      </c>
      <c r="C242" s="1">
        <v>1</v>
      </c>
      <c r="D242" s="13">
        <v>1</v>
      </c>
      <c r="E242" s="1">
        <v>3</v>
      </c>
      <c r="F242" s="1" t="s">
        <v>203</v>
      </c>
      <c r="G242" s="1">
        <v>2</v>
      </c>
      <c r="I242" s="1">
        <v>0</v>
      </c>
      <c r="AN242" s="1">
        <v>2</v>
      </c>
      <c r="AO242" s="1">
        <v>2</v>
      </c>
      <c r="AP242" s="1">
        <v>2</v>
      </c>
      <c r="AQ242" s="1">
        <v>1</v>
      </c>
      <c r="AR242" s="1">
        <v>2</v>
      </c>
      <c r="AV242" s="1">
        <v>2</v>
      </c>
      <c r="AX242" s="1">
        <v>2</v>
      </c>
      <c r="BA242" s="1">
        <v>2</v>
      </c>
      <c r="BB242" s="1">
        <v>2</v>
      </c>
      <c r="BF242" s="1">
        <v>2</v>
      </c>
      <c r="BI242" s="1">
        <v>1</v>
      </c>
      <c r="BJ242" s="1">
        <v>1</v>
      </c>
      <c r="BK242" s="1">
        <v>1</v>
      </c>
      <c r="BL242" s="1">
        <v>1</v>
      </c>
      <c r="BM242" s="1">
        <v>1</v>
      </c>
      <c r="BN242" s="1">
        <v>1</v>
      </c>
    </row>
    <row r="243" spans="1:66" ht="15" customHeight="1">
      <c r="A243" s="6" t="s">
        <v>164</v>
      </c>
      <c r="B243" s="1">
        <v>1</v>
      </c>
      <c r="C243" s="1">
        <v>1</v>
      </c>
      <c r="D243" s="13">
        <v>1</v>
      </c>
      <c r="E243" s="1">
        <v>1</v>
      </c>
      <c r="F243" s="4"/>
      <c r="G243" s="1">
        <v>2</v>
      </c>
      <c r="H243" s="1">
        <v>45</v>
      </c>
      <c r="I243" s="1">
        <v>400</v>
      </c>
      <c r="V243" s="1">
        <v>1</v>
      </c>
      <c r="W243" s="1">
        <v>10000</v>
      </c>
      <c r="Z243" s="1">
        <v>1</v>
      </c>
      <c r="AA243" s="1">
        <v>30000</v>
      </c>
      <c r="AJ243" s="1">
        <v>1</v>
      </c>
      <c r="AK243" s="1">
        <v>2</v>
      </c>
      <c r="AL243" s="1">
        <v>2</v>
      </c>
      <c r="AN243" s="1">
        <v>2</v>
      </c>
      <c r="AO243" s="1">
        <v>2</v>
      </c>
      <c r="AP243" s="1">
        <v>2</v>
      </c>
      <c r="AQ243" s="1">
        <v>1</v>
      </c>
      <c r="AR243" s="1">
        <v>2</v>
      </c>
      <c r="AV243" s="1">
        <v>2</v>
      </c>
      <c r="AX243" s="1">
        <v>2</v>
      </c>
      <c r="BA243" s="1">
        <v>2</v>
      </c>
      <c r="BB243" s="1">
        <v>2</v>
      </c>
      <c r="BF243" s="1">
        <v>2</v>
      </c>
      <c r="BI243" s="1">
        <v>1</v>
      </c>
      <c r="BJ243" s="1">
        <v>1</v>
      </c>
      <c r="BK243" s="1">
        <v>2</v>
      </c>
      <c r="BL243" s="1">
        <v>2</v>
      </c>
      <c r="BM243" s="1">
        <v>4</v>
      </c>
      <c r="BN243" s="1">
        <v>1</v>
      </c>
    </row>
    <row r="244" spans="1:66" ht="15" customHeight="1">
      <c r="A244" s="6" t="s">
        <v>164</v>
      </c>
      <c r="B244" s="1">
        <v>1</v>
      </c>
      <c r="C244" s="1">
        <v>1</v>
      </c>
      <c r="D244" s="13">
        <v>1</v>
      </c>
      <c r="E244" s="1">
        <v>1</v>
      </c>
      <c r="F244" s="4"/>
      <c r="G244" s="1">
        <v>2</v>
      </c>
      <c r="H244" s="1">
        <v>60</v>
      </c>
      <c r="I244" s="1">
        <v>500</v>
      </c>
      <c r="V244" s="1">
        <v>1</v>
      </c>
      <c r="W244" s="1">
        <v>24000</v>
      </c>
      <c r="AD244" s="1" t="s">
        <v>253</v>
      </c>
      <c r="AE244" s="1">
        <v>1000</v>
      </c>
      <c r="AJ244" s="1">
        <v>1</v>
      </c>
      <c r="AK244" s="1">
        <v>2</v>
      </c>
      <c r="AL244" s="1">
        <v>2</v>
      </c>
      <c r="AN244" s="1">
        <v>2</v>
      </c>
      <c r="AO244" s="1">
        <v>2</v>
      </c>
      <c r="AP244" s="1">
        <v>2</v>
      </c>
      <c r="AQ244" s="1">
        <v>1</v>
      </c>
      <c r="AR244" s="1">
        <v>2</v>
      </c>
      <c r="AV244" s="1">
        <v>2</v>
      </c>
      <c r="AX244" s="1">
        <v>2</v>
      </c>
      <c r="BA244" s="1">
        <v>2</v>
      </c>
      <c r="BB244" s="1">
        <v>2</v>
      </c>
      <c r="BF244" s="1">
        <v>2</v>
      </c>
      <c r="BI244" s="1">
        <v>1</v>
      </c>
      <c r="BJ244" s="1">
        <v>1</v>
      </c>
      <c r="BK244" s="1">
        <v>2</v>
      </c>
      <c r="BL244" s="1">
        <v>2</v>
      </c>
      <c r="BM244" s="1">
        <v>2</v>
      </c>
      <c r="BN244" s="1">
        <v>1</v>
      </c>
    </row>
    <row r="245" spans="1:66" ht="15" customHeight="1">
      <c r="A245" s="6" t="s">
        <v>217</v>
      </c>
      <c r="B245" s="1">
        <v>1</v>
      </c>
      <c r="C245" s="1">
        <v>2</v>
      </c>
      <c r="D245" s="13">
        <v>1</v>
      </c>
      <c r="E245" s="1">
        <v>1</v>
      </c>
      <c r="F245" s="4"/>
      <c r="G245" s="1">
        <v>2</v>
      </c>
      <c r="H245" s="1">
        <v>120</v>
      </c>
      <c r="I245" s="1">
        <v>500</v>
      </c>
      <c r="R245" s="1">
        <v>1</v>
      </c>
      <c r="S245" s="1">
        <v>12000</v>
      </c>
      <c r="Z245" s="1">
        <v>1</v>
      </c>
      <c r="AA245" s="2">
        <v>16800</v>
      </c>
      <c r="AJ245" s="1">
        <v>3</v>
      </c>
      <c r="AK245" s="1">
        <v>2</v>
      </c>
      <c r="AL245" s="1">
        <v>2</v>
      </c>
      <c r="AN245" s="1">
        <v>2</v>
      </c>
      <c r="AO245" s="1">
        <v>2</v>
      </c>
      <c r="AP245" s="1">
        <v>2</v>
      </c>
      <c r="AQ245" s="1">
        <v>1</v>
      </c>
      <c r="AR245" s="1">
        <v>2</v>
      </c>
      <c r="AV245" s="1">
        <v>2</v>
      </c>
      <c r="AX245" s="1">
        <v>2</v>
      </c>
      <c r="BA245" s="1">
        <v>2</v>
      </c>
      <c r="BB245" s="1">
        <v>2</v>
      </c>
      <c r="BF245" s="1">
        <v>2</v>
      </c>
      <c r="BI245" s="1">
        <v>2</v>
      </c>
      <c r="BJ245" s="1">
        <v>2</v>
      </c>
      <c r="BK245" s="1">
        <v>2</v>
      </c>
      <c r="BL245" s="1">
        <v>2</v>
      </c>
      <c r="BM245" s="1">
        <v>2</v>
      </c>
      <c r="BN245" s="1">
        <v>1</v>
      </c>
    </row>
    <row r="246" spans="6:7" ht="15" customHeight="1">
      <c r="F246" s="4"/>
      <c r="G246" s="4"/>
    </row>
    <row r="247" spans="1:66" ht="15" customHeight="1">
      <c r="A247" s="6" t="s">
        <v>157</v>
      </c>
      <c r="B247" s="1">
        <v>1</v>
      </c>
      <c r="C247" s="1">
        <v>1</v>
      </c>
      <c r="D247" s="13">
        <v>1</v>
      </c>
      <c r="E247" s="1">
        <v>1</v>
      </c>
      <c r="F247" s="4"/>
      <c r="G247" s="1">
        <v>2</v>
      </c>
      <c r="H247" s="1">
        <v>30</v>
      </c>
      <c r="I247" s="1">
        <v>300</v>
      </c>
      <c r="J247" s="1">
        <v>1</v>
      </c>
      <c r="K247" s="1">
        <v>5000</v>
      </c>
      <c r="L247" s="1">
        <v>1</v>
      </c>
      <c r="M247" s="1">
        <v>5000</v>
      </c>
      <c r="V247" s="1">
        <v>1</v>
      </c>
      <c r="W247" s="1">
        <v>20000</v>
      </c>
      <c r="AB247" s="1">
        <v>1</v>
      </c>
      <c r="AC247" s="1">
        <v>10000</v>
      </c>
      <c r="AJ247" s="1">
        <v>1</v>
      </c>
      <c r="AK247" s="1">
        <v>2</v>
      </c>
      <c r="AL247" s="1">
        <v>2</v>
      </c>
      <c r="AN247" s="1">
        <v>2</v>
      </c>
      <c r="AO247" s="1">
        <v>2</v>
      </c>
      <c r="AP247" s="1">
        <v>2</v>
      </c>
      <c r="AQ247" s="1">
        <v>1</v>
      </c>
      <c r="AR247" s="1">
        <v>2</v>
      </c>
      <c r="AV247" s="1">
        <v>2</v>
      </c>
      <c r="AX247" s="1">
        <v>2</v>
      </c>
      <c r="BA247" s="1">
        <v>2</v>
      </c>
      <c r="BB247" s="1">
        <v>2</v>
      </c>
      <c r="BF247" s="1">
        <v>2</v>
      </c>
      <c r="BI247" s="1">
        <v>1</v>
      </c>
      <c r="BJ247" s="1">
        <v>1</v>
      </c>
      <c r="BK247" s="1">
        <v>2</v>
      </c>
      <c r="BL247" s="1">
        <v>2</v>
      </c>
      <c r="BM247" s="1">
        <v>4</v>
      </c>
      <c r="BN247" s="1">
        <v>1</v>
      </c>
    </row>
    <row r="248" spans="1:66" ht="15" customHeight="1">
      <c r="A248" s="6" t="s">
        <v>157</v>
      </c>
      <c r="B248" s="1">
        <v>1</v>
      </c>
      <c r="C248" s="1">
        <v>1</v>
      </c>
      <c r="D248" s="13">
        <v>1</v>
      </c>
      <c r="E248" s="1">
        <v>1</v>
      </c>
      <c r="F248" s="4"/>
      <c r="G248" s="1">
        <v>2</v>
      </c>
      <c r="H248" s="1">
        <v>45</v>
      </c>
      <c r="I248" s="1">
        <v>350</v>
      </c>
      <c r="J248" s="1">
        <v>1</v>
      </c>
      <c r="K248" s="1">
        <v>8000</v>
      </c>
      <c r="Z248" s="1">
        <v>1</v>
      </c>
      <c r="AA248" s="1">
        <v>13500</v>
      </c>
      <c r="AD248" s="1" t="s">
        <v>254</v>
      </c>
      <c r="AE248" s="1">
        <v>2500</v>
      </c>
      <c r="AF248" s="1" t="s">
        <v>6</v>
      </c>
      <c r="AG248" s="1">
        <v>10000</v>
      </c>
      <c r="AJ248" s="1">
        <v>1</v>
      </c>
      <c r="AK248" s="1">
        <v>2</v>
      </c>
      <c r="AL248" s="1">
        <v>2</v>
      </c>
      <c r="AN248" s="1">
        <v>2</v>
      </c>
      <c r="AO248" s="1">
        <v>2</v>
      </c>
      <c r="AP248" s="1">
        <v>2</v>
      </c>
      <c r="AQ248" s="1">
        <v>1</v>
      </c>
      <c r="AR248" s="1">
        <v>2</v>
      </c>
      <c r="AV248" s="1">
        <v>2</v>
      </c>
      <c r="AX248" s="1">
        <v>2</v>
      </c>
      <c r="BA248" s="1">
        <v>2</v>
      </c>
      <c r="BB248" s="1">
        <v>2</v>
      </c>
      <c r="BF248" s="1">
        <v>2</v>
      </c>
      <c r="BI248" s="1">
        <v>1</v>
      </c>
      <c r="BJ248" s="1">
        <v>2</v>
      </c>
      <c r="BK248" s="1">
        <v>2</v>
      </c>
      <c r="BL248" s="1">
        <v>2</v>
      </c>
      <c r="BM248" s="1">
        <v>3</v>
      </c>
      <c r="BN248" s="1">
        <v>1</v>
      </c>
    </row>
    <row r="249" spans="1:66" ht="15" customHeight="1">
      <c r="A249" s="6" t="s">
        <v>157</v>
      </c>
      <c r="B249" s="1">
        <v>1</v>
      </c>
      <c r="C249" s="1">
        <v>1</v>
      </c>
      <c r="D249" s="13">
        <v>1</v>
      </c>
      <c r="E249" s="1">
        <v>1</v>
      </c>
      <c r="F249" s="4"/>
      <c r="G249" s="1">
        <v>2</v>
      </c>
      <c r="H249" s="1">
        <v>50</v>
      </c>
      <c r="I249" s="1">
        <v>400</v>
      </c>
      <c r="V249" s="1">
        <v>1</v>
      </c>
      <c r="W249" s="1">
        <v>40000</v>
      </c>
      <c r="AJ249" s="1">
        <v>1</v>
      </c>
      <c r="AK249" s="1">
        <v>2</v>
      </c>
      <c r="AL249" s="1">
        <v>2</v>
      </c>
      <c r="AN249" s="1">
        <v>2</v>
      </c>
      <c r="AO249" s="1">
        <v>2</v>
      </c>
      <c r="AP249" s="1">
        <v>2</v>
      </c>
      <c r="AQ249" s="1">
        <v>1</v>
      </c>
      <c r="AR249" s="1">
        <v>2</v>
      </c>
      <c r="AV249" s="1">
        <v>2</v>
      </c>
      <c r="AX249" s="1">
        <v>2</v>
      </c>
      <c r="BA249" s="1">
        <v>2</v>
      </c>
      <c r="BB249" s="1">
        <v>2</v>
      </c>
      <c r="BF249" s="1">
        <v>2</v>
      </c>
      <c r="BI249" s="1">
        <v>1</v>
      </c>
      <c r="BJ249" s="1">
        <v>2</v>
      </c>
      <c r="BK249" s="1">
        <v>2</v>
      </c>
      <c r="BL249" s="1">
        <v>2</v>
      </c>
      <c r="BM249" s="1">
        <v>4</v>
      </c>
      <c r="BN249" s="1">
        <v>1</v>
      </c>
    </row>
    <row r="250" spans="1:66" ht="15" customHeight="1">
      <c r="A250" s="6" t="s">
        <v>157</v>
      </c>
      <c r="B250" s="1">
        <v>1</v>
      </c>
      <c r="C250" s="1">
        <v>1</v>
      </c>
      <c r="D250" s="13">
        <v>1</v>
      </c>
      <c r="E250" s="1">
        <v>1</v>
      </c>
      <c r="F250" s="4"/>
      <c r="G250" s="1">
        <v>2</v>
      </c>
      <c r="H250" s="1">
        <v>45</v>
      </c>
      <c r="I250" s="1">
        <v>400</v>
      </c>
      <c r="P250" s="1">
        <v>1</v>
      </c>
      <c r="Q250" s="1">
        <v>8000</v>
      </c>
      <c r="R250" s="1">
        <v>1</v>
      </c>
      <c r="S250" s="1">
        <v>10000</v>
      </c>
      <c r="AD250" s="1" t="s">
        <v>93</v>
      </c>
      <c r="AE250" s="1">
        <v>20000</v>
      </c>
      <c r="AF250" s="1" t="s">
        <v>253</v>
      </c>
      <c r="AG250" s="1">
        <v>2000</v>
      </c>
      <c r="AJ250" s="1">
        <v>1</v>
      </c>
      <c r="AK250" s="1">
        <v>2</v>
      </c>
      <c r="AL250" s="1">
        <v>2</v>
      </c>
      <c r="AN250" s="1">
        <v>2</v>
      </c>
      <c r="AO250" s="1">
        <v>2</v>
      </c>
      <c r="AP250" s="1">
        <v>2</v>
      </c>
      <c r="AQ250" s="1">
        <v>1</v>
      </c>
      <c r="AR250" s="1">
        <v>2</v>
      </c>
      <c r="AV250" s="1">
        <v>2</v>
      </c>
      <c r="AX250" s="1">
        <v>2</v>
      </c>
      <c r="BA250" s="1">
        <v>2</v>
      </c>
      <c r="BB250" s="1">
        <v>2</v>
      </c>
      <c r="BF250" s="1">
        <v>2</v>
      </c>
      <c r="BI250" s="1">
        <v>1</v>
      </c>
      <c r="BJ250" s="1">
        <v>2</v>
      </c>
      <c r="BK250" s="1">
        <v>2</v>
      </c>
      <c r="BL250" s="1">
        <v>2</v>
      </c>
      <c r="BM250" s="1">
        <v>4</v>
      </c>
      <c r="BN250" s="1">
        <v>1</v>
      </c>
    </row>
    <row r="251" spans="1:66" ht="15" customHeight="1">
      <c r="A251" s="6" t="s">
        <v>157</v>
      </c>
      <c r="B251" s="1">
        <v>1</v>
      </c>
      <c r="C251" s="1">
        <v>1</v>
      </c>
      <c r="D251" s="13">
        <v>1</v>
      </c>
      <c r="E251" s="1">
        <v>1</v>
      </c>
      <c r="F251" s="4"/>
      <c r="G251" s="1">
        <v>2</v>
      </c>
      <c r="H251" s="1">
        <v>40</v>
      </c>
      <c r="I251" s="1">
        <v>300</v>
      </c>
      <c r="R251" s="1">
        <v>1</v>
      </c>
      <c r="S251" s="1">
        <v>8000</v>
      </c>
      <c r="Z251" s="1">
        <v>1</v>
      </c>
      <c r="AA251" s="1">
        <v>11000</v>
      </c>
      <c r="AD251" s="1" t="s">
        <v>115</v>
      </c>
      <c r="AE251" s="1">
        <v>8000</v>
      </c>
      <c r="AF251" s="1" t="s">
        <v>6</v>
      </c>
      <c r="AG251" s="1">
        <v>13000</v>
      </c>
      <c r="AJ251" s="1">
        <v>1</v>
      </c>
      <c r="AK251" s="1">
        <v>2</v>
      </c>
      <c r="AL251" s="1">
        <v>2</v>
      </c>
      <c r="AN251" s="1">
        <v>2</v>
      </c>
      <c r="AO251" s="1">
        <v>2</v>
      </c>
      <c r="AP251" s="1">
        <v>2</v>
      </c>
      <c r="AQ251" s="1">
        <v>1</v>
      </c>
      <c r="AR251" s="1">
        <v>2</v>
      </c>
      <c r="AV251" s="1">
        <v>2</v>
      </c>
      <c r="AX251" s="1">
        <v>2</v>
      </c>
      <c r="BA251" s="1">
        <v>2</v>
      </c>
      <c r="BB251" s="1">
        <v>2</v>
      </c>
      <c r="BF251" s="1">
        <v>2</v>
      </c>
      <c r="BI251" s="1">
        <v>1</v>
      </c>
      <c r="BJ251" s="1">
        <v>2</v>
      </c>
      <c r="BK251" s="1">
        <v>2</v>
      </c>
      <c r="BL251" s="1">
        <v>2</v>
      </c>
      <c r="BM251" s="1">
        <v>3</v>
      </c>
      <c r="BN251" s="1">
        <v>1</v>
      </c>
    </row>
    <row r="252" spans="1:66" ht="15" customHeight="1">
      <c r="A252" s="6" t="s">
        <v>217</v>
      </c>
      <c r="B252" s="1">
        <v>1</v>
      </c>
      <c r="C252" s="1">
        <v>1</v>
      </c>
      <c r="D252" s="13">
        <v>1</v>
      </c>
      <c r="E252" s="1">
        <v>1</v>
      </c>
      <c r="F252" s="4"/>
      <c r="G252" s="1">
        <v>2</v>
      </c>
      <c r="H252" s="1">
        <v>30</v>
      </c>
      <c r="I252" s="1">
        <v>600</v>
      </c>
      <c r="V252" s="1">
        <v>1</v>
      </c>
      <c r="W252" s="2">
        <v>10000</v>
      </c>
      <c r="AD252" s="1" t="s">
        <v>223</v>
      </c>
      <c r="AE252" s="2">
        <v>18000</v>
      </c>
      <c r="AJ252" s="1">
        <v>3</v>
      </c>
      <c r="AK252" s="1">
        <v>2</v>
      </c>
      <c r="AL252" s="1">
        <v>2</v>
      </c>
      <c r="AM252" s="1">
        <v>1</v>
      </c>
      <c r="AN252" s="1">
        <v>1</v>
      </c>
      <c r="AO252" s="1">
        <v>2</v>
      </c>
      <c r="AR252" s="1">
        <v>2</v>
      </c>
      <c r="AV252" s="1">
        <v>2</v>
      </c>
      <c r="AX252" s="1">
        <v>2</v>
      </c>
      <c r="BA252" s="1">
        <v>2</v>
      </c>
      <c r="BB252" s="1">
        <v>2</v>
      </c>
      <c r="BF252" s="1">
        <v>2</v>
      </c>
      <c r="BI252" s="1">
        <v>2</v>
      </c>
      <c r="BJ252" s="1">
        <v>1</v>
      </c>
      <c r="BK252" s="1">
        <v>1</v>
      </c>
      <c r="BL252" s="1">
        <v>1</v>
      </c>
      <c r="BM252" s="1">
        <v>4</v>
      </c>
      <c r="BN252" s="1">
        <v>1</v>
      </c>
    </row>
    <row r="253" spans="1:66" ht="15" customHeight="1">
      <c r="A253" s="6" t="s">
        <v>209</v>
      </c>
      <c r="B253" s="1">
        <v>1</v>
      </c>
      <c r="C253" s="1">
        <v>1</v>
      </c>
      <c r="D253" s="13">
        <v>1</v>
      </c>
      <c r="E253" s="1">
        <v>1</v>
      </c>
      <c r="F253" s="4"/>
      <c r="G253" s="1">
        <v>2</v>
      </c>
      <c r="H253" s="1">
        <v>35</v>
      </c>
      <c r="I253" s="1">
        <v>300</v>
      </c>
      <c r="J253" s="1">
        <v>1</v>
      </c>
      <c r="K253" s="1">
        <v>2000</v>
      </c>
      <c r="L253" s="1">
        <v>1</v>
      </c>
      <c r="M253" s="1">
        <v>2000</v>
      </c>
      <c r="R253" s="1">
        <v>1</v>
      </c>
      <c r="S253" s="1">
        <v>5000</v>
      </c>
      <c r="Z253" s="1">
        <v>1</v>
      </c>
      <c r="AA253" s="1">
        <v>21000</v>
      </c>
      <c r="AD253" s="1" t="s">
        <v>255</v>
      </c>
      <c r="AE253" s="1">
        <v>10000</v>
      </c>
      <c r="AJ253" s="1">
        <v>1</v>
      </c>
      <c r="AK253" s="1">
        <v>2</v>
      </c>
      <c r="AL253" s="1">
        <v>2</v>
      </c>
      <c r="AM253" s="1">
        <v>2</v>
      </c>
      <c r="AN253" s="1">
        <v>2</v>
      </c>
      <c r="AO253" s="1">
        <v>2</v>
      </c>
      <c r="AP253" s="1">
        <v>2</v>
      </c>
      <c r="AQ253" s="1">
        <v>1</v>
      </c>
      <c r="AR253" s="1">
        <v>2</v>
      </c>
      <c r="AV253" s="1">
        <v>2</v>
      </c>
      <c r="AX253" s="1">
        <v>2</v>
      </c>
      <c r="BA253" s="1">
        <v>2</v>
      </c>
      <c r="BB253" s="1">
        <v>2</v>
      </c>
      <c r="BF253" s="1">
        <v>2</v>
      </c>
      <c r="BI253" s="1">
        <v>1</v>
      </c>
      <c r="BJ253" s="1">
        <v>1</v>
      </c>
      <c r="BK253" s="1">
        <v>2</v>
      </c>
      <c r="BL253" s="1">
        <v>2</v>
      </c>
      <c r="BM253" s="1">
        <v>4</v>
      </c>
      <c r="BN253" s="1">
        <v>1</v>
      </c>
    </row>
    <row r="254" spans="1:66" ht="15" customHeight="1">
      <c r="A254" s="6" t="s">
        <v>157</v>
      </c>
      <c r="B254" s="1">
        <v>1</v>
      </c>
      <c r="C254" s="1">
        <v>1</v>
      </c>
      <c r="D254" s="13">
        <v>1</v>
      </c>
      <c r="E254" s="1">
        <v>1</v>
      </c>
      <c r="F254" s="4"/>
      <c r="G254" s="1">
        <v>2</v>
      </c>
      <c r="H254" s="1">
        <v>40</v>
      </c>
      <c r="I254" s="1">
        <v>300</v>
      </c>
      <c r="J254" s="1">
        <v>1</v>
      </c>
      <c r="K254" s="1">
        <v>2000</v>
      </c>
      <c r="L254" s="1">
        <v>1</v>
      </c>
      <c r="M254" s="1">
        <v>5000</v>
      </c>
      <c r="N254" s="1">
        <v>1</v>
      </c>
      <c r="O254" s="1">
        <v>6000</v>
      </c>
      <c r="R254" s="1">
        <v>1</v>
      </c>
      <c r="S254" s="1">
        <v>2000</v>
      </c>
      <c r="V254" s="1">
        <v>1</v>
      </c>
      <c r="W254" s="1">
        <v>6700</v>
      </c>
      <c r="AD254" s="1" t="s">
        <v>247</v>
      </c>
      <c r="AE254" s="1">
        <v>5000</v>
      </c>
      <c r="AF254" s="1" t="s">
        <v>6</v>
      </c>
      <c r="AG254" s="1">
        <v>8000</v>
      </c>
      <c r="AJ254" s="1">
        <v>1</v>
      </c>
      <c r="AK254" s="1">
        <v>2</v>
      </c>
      <c r="AL254" s="1">
        <v>2</v>
      </c>
      <c r="AN254" s="1">
        <v>2</v>
      </c>
      <c r="AO254" s="1">
        <v>2</v>
      </c>
      <c r="AP254" s="1">
        <v>2</v>
      </c>
      <c r="AQ254" s="1">
        <v>1</v>
      </c>
      <c r="AR254" s="1">
        <v>2</v>
      </c>
      <c r="AV254" s="1">
        <v>2</v>
      </c>
      <c r="AX254" s="1">
        <v>2</v>
      </c>
      <c r="BA254" s="1">
        <v>2</v>
      </c>
      <c r="BB254" s="1">
        <v>2</v>
      </c>
      <c r="BF254" s="1">
        <v>2</v>
      </c>
      <c r="BI254" s="1">
        <v>1</v>
      </c>
      <c r="BJ254" s="1">
        <v>2</v>
      </c>
      <c r="BK254" s="1">
        <v>2</v>
      </c>
      <c r="BL254" s="1">
        <v>2</v>
      </c>
      <c r="BM254" s="1">
        <v>3</v>
      </c>
      <c r="BN254" s="1">
        <v>1</v>
      </c>
    </row>
    <row r="255" spans="1:7" ht="15" customHeight="1">
      <c r="A255" s="6" t="s">
        <v>164</v>
      </c>
      <c r="F255" s="4"/>
      <c r="G255" s="4"/>
    </row>
    <row r="256" spans="1:66" ht="15" customHeight="1">
      <c r="A256" s="6" t="s">
        <v>157</v>
      </c>
      <c r="B256" s="1">
        <v>1</v>
      </c>
      <c r="C256" s="1">
        <v>1</v>
      </c>
      <c r="D256" s="13">
        <v>1</v>
      </c>
      <c r="E256" s="1">
        <v>1</v>
      </c>
      <c r="F256" s="4"/>
      <c r="G256" s="1">
        <v>2</v>
      </c>
      <c r="H256" s="1">
        <v>25</v>
      </c>
      <c r="I256" s="1">
        <v>100</v>
      </c>
      <c r="V256" s="1">
        <v>1</v>
      </c>
      <c r="W256" s="1">
        <v>30000</v>
      </c>
      <c r="AD256" s="1" t="s">
        <v>247</v>
      </c>
      <c r="AE256" s="1">
        <v>4000</v>
      </c>
      <c r="AF256" s="1" t="s">
        <v>6</v>
      </c>
      <c r="AG256" s="1">
        <v>6000</v>
      </c>
      <c r="AJ256" s="1">
        <v>1</v>
      </c>
      <c r="AK256" s="1">
        <v>2</v>
      </c>
      <c r="AL256" s="1">
        <v>2</v>
      </c>
      <c r="AN256" s="1">
        <v>2</v>
      </c>
      <c r="AO256" s="1">
        <v>2</v>
      </c>
      <c r="AP256" s="1">
        <v>2</v>
      </c>
      <c r="AQ256" s="1">
        <v>1</v>
      </c>
      <c r="AR256" s="1">
        <v>2</v>
      </c>
      <c r="AV256" s="1">
        <v>2</v>
      </c>
      <c r="AX256" s="1">
        <v>2</v>
      </c>
      <c r="BA256" s="1">
        <v>2</v>
      </c>
      <c r="BB256" s="1">
        <v>2</v>
      </c>
      <c r="BF256" s="1">
        <v>2</v>
      </c>
      <c r="BI256" s="1">
        <v>1</v>
      </c>
      <c r="BK256" s="1">
        <v>2</v>
      </c>
      <c r="BL256" s="1">
        <v>2</v>
      </c>
      <c r="BM256" s="1">
        <v>3</v>
      </c>
      <c r="BN256" s="1">
        <v>1</v>
      </c>
    </row>
    <row r="257" spans="1:66" ht="15" customHeight="1">
      <c r="A257" s="6" t="s">
        <v>157</v>
      </c>
      <c r="B257" s="1">
        <v>1</v>
      </c>
      <c r="C257" s="1">
        <v>1</v>
      </c>
      <c r="D257" s="13">
        <v>1</v>
      </c>
      <c r="E257" s="1">
        <v>1</v>
      </c>
      <c r="F257" s="4"/>
      <c r="G257" s="1">
        <v>2</v>
      </c>
      <c r="H257" s="1">
        <v>35</v>
      </c>
      <c r="I257" s="1">
        <v>200</v>
      </c>
      <c r="J257" s="1">
        <v>1</v>
      </c>
      <c r="K257" s="1">
        <v>2000</v>
      </c>
      <c r="Z257" s="1">
        <v>1</v>
      </c>
      <c r="AA257" s="1">
        <v>13000</v>
      </c>
      <c r="AJ257" s="1">
        <v>1</v>
      </c>
      <c r="AK257" s="1">
        <v>2</v>
      </c>
      <c r="AL257" s="1">
        <v>2</v>
      </c>
      <c r="AN257" s="1">
        <v>2</v>
      </c>
      <c r="AO257" s="1">
        <v>2</v>
      </c>
      <c r="AP257" s="1">
        <v>2</v>
      </c>
      <c r="AQ257" s="1">
        <v>1</v>
      </c>
      <c r="AR257" s="1">
        <v>2</v>
      </c>
      <c r="AV257" s="1">
        <v>2</v>
      </c>
      <c r="AX257" s="1">
        <v>2</v>
      </c>
      <c r="BA257" s="1">
        <v>2</v>
      </c>
      <c r="BB257" s="1">
        <v>2</v>
      </c>
      <c r="BF257" s="1">
        <v>2</v>
      </c>
      <c r="BI257" s="1">
        <v>1</v>
      </c>
      <c r="BJ257" s="1">
        <v>2</v>
      </c>
      <c r="BK257" s="1">
        <v>2</v>
      </c>
      <c r="BL257" s="1">
        <v>2</v>
      </c>
      <c r="BM257" s="1">
        <v>1</v>
      </c>
      <c r="BN257" s="1">
        <v>1</v>
      </c>
    </row>
    <row r="258" spans="1:66" ht="15" customHeight="1">
      <c r="A258" s="6" t="s">
        <v>217</v>
      </c>
      <c r="B258" s="1">
        <v>1</v>
      </c>
      <c r="C258" s="1">
        <v>1</v>
      </c>
      <c r="D258" s="13">
        <v>1</v>
      </c>
      <c r="E258" s="1">
        <v>1</v>
      </c>
      <c r="F258" s="4"/>
      <c r="G258" s="1">
        <v>2</v>
      </c>
      <c r="H258" s="1">
        <v>120</v>
      </c>
      <c r="I258" s="1">
        <v>600</v>
      </c>
      <c r="Z258" s="1">
        <v>1</v>
      </c>
      <c r="AA258" s="2">
        <v>31000</v>
      </c>
      <c r="AJ258" s="1">
        <v>3</v>
      </c>
      <c r="AK258" s="1">
        <v>2</v>
      </c>
      <c r="AL258" s="1">
        <v>2</v>
      </c>
      <c r="AM258" s="1" t="s">
        <v>0</v>
      </c>
      <c r="AN258" s="1">
        <v>2</v>
      </c>
      <c r="AO258" s="1">
        <v>2</v>
      </c>
      <c r="AQ258" s="1">
        <v>1</v>
      </c>
      <c r="AR258" s="1">
        <v>2</v>
      </c>
      <c r="AV258" s="1">
        <v>2</v>
      </c>
      <c r="AX258" s="1">
        <v>2</v>
      </c>
      <c r="BA258" s="1">
        <v>2</v>
      </c>
      <c r="BB258" s="1">
        <v>2</v>
      </c>
      <c r="BF258" s="1">
        <v>2</v>
      </c>
      <c r="BI258" s="1">
        <v>2</v>
      </c>
      <c r="BJ258" s="1">
        <v>1</v>
      </c>
      <c r="BK258" s="1">
        <v>2</v>
      </c>
      <c r="BL258" s="1">
        <v>2</v>
      </c>
      <c r="BM258" s="1">
        <v>2</v>
      </c>
      <c r="BN258" s="1">
        <v>1</v>
      </c>
    </row>
    <row r="259" spans="1:66" ht="15" customHeight="1">
      <c r="A259" s="6" t="s">
        <v>164</v>
      </c>
      <c r="B259" s="1">
        <v>1</v>
      </c>
      <c r="C259" s="1">
        <v>1</v>
      </c>
      <c r="D259" s="13">
        <v>1</v>
      </c>
      <c r="E259" s="1">
        <v>1</v>
      </c>
      <c r="F259" s="4"/>
      <c r="G259" s="1">
        <v>2</v>
      </c>
      <c r="H259" s="1">
        <v>30</v>
      </c>
      <c r="I259" s="1">
        <v>200</v>
      </c>
      <c r="R259" s="1">
        <v>1</v>
      </c>
      <c r="S259" s="1">
        <v>35000</v>
      </c>
      <c r="AD259" s="1" t="s">
        <v>6</v>
      </c>
      <c r="AE259" s="1">
        <v>5000</v>
      </c>
      <c r="AJ259" s="1">
        <v>1</v>
      </c>
      <c r="AK259" s="1">
        <v>2</v>
      </c>
      <c r="AL259" s="1">
        <v>2</v>
      </c>
      <c r="AN259" s="1">
        <v>2</v>
      </c>
      <c r="AO259" s="1">
        <v>2</v>
      </c>
      <c r="AP259" s="1">
        <v>2</v>
      </c>
      <c r="AQ259" s="1">
        <v>1</v>
      </c>
      <c r="AR259" s="1">
        <v>2</v>
      </c>
      <c r="AV259" s="1">
        <v>2</v>
      </c>
      <c r="AX259" s="1">
        <v>2</v>
      </c>
      <c r="BA259" s="1">
        <v>2</v>
      </c>
      <c r="BB259" s="1">
        <v>2</v>
      </c>
      <c r="BF259" s="1">
        <v>2</v>
      </c>
      <c r="BI259" s="1">
        <v>1</v>
      </c>
      <c r="BJ259" s="1">
        <v>2</v>
      </c>
      <c r="BK259" s="1">
        <v>2</v>
      </c>
      <c r="BL259" s="1">
        <v>2</v>
      </c>
      <c r="BM259" s="1">
        <v>2</v>
      </c>
      <c r="BN259" s="1">
        <v>1</v>
      </c>
    </row>
    <row r="260" spans="1:66" ht="15" customHeight="1">
      <c r="A260" s="6" t="s">
        <v>217</v>
      </c>
      <c r="B260" s="1">
        <v>1</v>
      </c>
      <c r="C260" s="1">
        <v>1</v>
      </c>
      <c r="D260" s="13">
        <v>1</v>
      </c>
      <c r="E260" s="1">
        <v>1</v>
      </c>
      <c r="F260" s="4"/>
      <c r="G260" s="1">
        <v>2</v>
      </c>
      <c r="H260" s="1">
        <v>180</v>
      </c>
      <c r="I260" s="1">
        <v>300</v>
      </c>
      <c r="V260" s="1">
        <v>1</v>
      </c>
      <c r="W260" s="1">
        <v>2000</v>
      </c>
      <c r="X260" s="1">
        <v>1</v>
      </c>
      <c r="Y260" s="2">
        <v>20000</v>
      </c>
      <c r="Z260" s="1">
        <v>1</v>
      </c>
      <c r="AA260" s="2">
        <v>13000</v>
      </c>
      <c r="AD260" s="1" t="s">
        <v>224</v>
      </c>
      <c r="AE260" s="1">
        <v>500</v>
      </c>
      <c r="AF260" s="1" t="s">
        <v>225</v>
      </c>
      <c r="AG260" s="1">
        <v>3800</v>
      </c>
      <c r="AJ260" s="1">
        <v>3</v>
      </c>
      <c r="AK260" s="1">
        <v>2</v>
      </c>
      <c r="AL260" s="1">
        <v>2</v>
      </c>
      <c r="AM260" s="1" t="s">
        <v>0</v>
      </c>
      <c r="AN260" s="1">
        <v>2</v>
      </c>
      <c r="AO260" s="1">
        <v>2</v>
      </c>
      <c r="AP260" s="1">
        <v>2</v>
      </c>
      <c r="AQ260" s="1">
        <v>1</v>
      </c>
      <c r="AX260" s="1">
        <v>2</v>
      </c>
      <c r="BA260" s="1">
        <v>2</v>
      </c>
      <c r="BF260" s="1">
        <v>2</v>
      </c>
      <c r="BI260" s="1">
        <v>1</v>
      </c>
      <c r="BJ260" s="1">
        <v>1</v>
      </c>
      <c r="BK260" s="1">
        <v>1</v>
      </c>
      <c r="BL260" s="1">
        <v>2</v>
      </c>
      <c r="BM260" s="1">
        <v>4</v>
      </c>
      <c r="BN260" s="1">
        <v>1</v>
      </c>
    </row>
    <row r="261" spans="1:66" ht="15" customHeight="1">
      <c r="A261" s="6" t="s">
        <v>157</v>
      </c>
      <c r="B261" s="1">
        <v>1</v>
      </c>
      <c r="C261" s="1">
        <v>1</v>
      </c>
      <c r="D261" s="13">
        <v>1</v>
      </c>
      <c r="E261" s="1">
        <v>1</v>
      </c>
      <c r="F261" s="4"/>
      <c r="G261" s="1">
        <v>2</v>
      </c>
      <c r="H261" s="1">
        <v>45</v>
      </c>
      <c r="I261" s="1">
        <v>400</v>
      </c>
      <c r="R261" s="1">
        <v>1</v>
      </c>
      <c r="S261" s="2">
        <v>35000</v>
      </c>
      <c r="AD261" s="1" t="s">
        <v>6</v>
      </c>
      <c r="AE261" s="1">
        <v>5000</v>
      </c>
      <c r="AJ261" s="1">
        <v>3</v>
      </c>
      <c r="AK261" s="1">
        <v>2</v>
      </c>
      <c r="AL261" s="1">
        <v>2</v>
      </c>
      <c r="AN261" s="1">
        <v>2</v>
      </c>
      <c r="AO261" s="1">
        <v>2</v>
      </c>
      <c r="AP261" s="1">
        <v>2</v>
      </c>
      <c r="AQ261" s="1">
        <v>1</v>
      </c>
      <c r="AR261" s="1">
        <v>2</v>
      </c>
      <c r="AV261" s="1">
        <v>2</v>
      </c>
      <c r="AX261" s="1">
        <v>2</v>
      </c>
      <c r="BA261" s="1">
        <v>2</v>
      </c>
      <c r="BB261" s="1">
        <v>2</v>
      </c>
      <c r="BF261" s="1">
        <v>2</v>
      </c>
      <c r="BI261" s="1">
        <v>1</v>
      </c>
      <c r="BJ261" s="1">
        <v>2</v>
      </c>
      <c r="BK261" s="1">
        <v>2</v>
      </c>
      <c r="BL261" s="1">
        <v>2</v>
      </c>
      <c r="BM261" s="1">
        <v>2</v>
      </c>
      <c r="BN261" s="1">
        <v>1</v>
      </c>
    </row>
    <row r="262" spans="1:66" ht="15" customHeight="1">
      <c r="A262" s="6" t="s">
        <v>157</v>
      </c>
      <c r="B262" s="1">
        <v>1</v>
      </c>
      <c r="C262" s="1">
        <v>1</v>
      </c>
      <c r="D262" s="13">
        <v>1</v>
      </c>
      <c r="E262" s="1">
        <v>1</v>
      </c>
      <c r="F262" s="4"/>
      <c r="G262" s="1">
        <v>2</v>
      </c>
      <c r="H262" s="1">
        <v>90</v>
      </c>
      <c r="I262" s="1">
        <v>300</v>
      </c>
      <c r="J262" s="1">
        <v>1</v>
      </c>
      <c r="K262" s="1">
        <f>1800+300</f>
        <v>2100</v>
      </c>
      <c r="AB262" s="1">
        <v>1</v>
      </c>
      <c r="AC262" s="1">
        <v>700</v>
      </c>
      <c r="AD262" s="1" t="s">
        <v>158</v>
      </c>
      <c r="AE262" s="1">
        <v>400</v>
      </c>
      <c r="AJ262" s="1">
        <v>4</v>
      </c>
      <c r="AK262" s="1">
        <v>2</v>
      </c>
      <c r="AL262" s="1">
        <v>2</v>
      </c>
      <c r="AN262" s="1">
        <v>2</v>
      </c>
      <c r="AO262" s="1">
        <v>2</v>
      </c>
      <c r="AP262" s="1">
        <v>2</v>
      </c>
      <c r="AQ262" s="1">
        <v>1</v>
      </c>
      <c r="AR262" s="1">
        <v>2</v>
      </c>
      <c r="AV262" s="1">
        <v>2</v>
      </c>
      <c r="AX262" s="1">
        <v>2</v>
      </c>
      <c r="BA262" s="1">
        <v>2</v>
      </c>
      <c r="BB262" s="1">
        <v>2</v>
      </c>
      <c r="BF262" s="1">
        <v>2</v>
      </c>
      <c r="BI262" s="1">
        <v>2</v>
      </c>
      <c r="BJ262" s="1">
        <v>1</v>
      </c>
      <c r="BK262" s="1">
        <v>2</v>
      </c>
      <c r="BL262" s="1">
        <v>2</v>
      </c>
      <c r="BM262" s="1">
        <v>3</v>
      </c>
      <c r="BN262" s="1">
        <v>1</v>
      </c>
    </row>
    <row r="263" spans="1:66" ht="15" customHeight="1">
      <c r="A263" s="6" t="s">
        <v>155</v>
      </c>
      <c r="B263" s="1">
        <v>1</v>
      </c>
      <c r="C263" s="1">
        <v>1</v>
      </c>
      <c r="D263" s="13">
        <v>1</v>
      </c>
      <c r="E263" s="1">
        <v>1</v>
      </c>
      <c r="F263" s="4"/>
      <c r="G263" s="1">
        <v>2</v>
      </c>
      <c r="H263" s="1">
        <v>60</v>
      </c>
      <c r="I263" s="1">
        <v>200</v>
      </c>
      <c r="V263" s="1">
        <v>1</v>
      </c>
      <c r="W263" s="1">
        <f>9000+600</f>
        <v>9600</v>
      </c>
      <c r="Z263" s="1">
        <v>1</v>
      </c>
      <c r="AA263" s="2">
        <v>13500</v>
      </c>
      <c r="AD263" s="1" t="s">
        <v>135</v>
      </c>
      <c r="AE263" s="1">
        <f>2500+1400+750</f>
        <v>4650</v>
      </c>
      <c r="AJ263" s="1">
        <v>3</v>
      </c>
      <c r="AK263" s="1">
        <v>2</v>
      </c>
      <c r="AL263" s="1">
        <v>2</v>
      </c>
      <c r="AM263" s="1">
        <v>3</v>
      </c>
      <c r="AN263" s="1">
        <v>2</v>
      </c>
      <c r="AO263" s="1">
        <v>2</v>
      </c>
      <c r="AP263" s="1">
        <v>2</v>
      </c>
      <c r="AQ263" s="1">
        <v>1</v>
      </c>
      <c r="AR263" s="1">
        <v>2</v>
      </c>
      <c r="AV263" s="1">
        <v>2</v>
      </c>
      <c r="AX263" s="1">
        <v>2</v>
      </c>
      <c r="BA263" s="1">
        <v>2</v>
      </c>
      <c r="BB263" s="1">
        <v>2</v>
      </c>
      <c r="BF263" s="1">
        <v>2</v>
      </c>
      <c r="BI263" s="1">
        <v>2</v>
      </c>
      <c r="BJ263" s="1">
        <v>1</v>
      </c>
      <c r="BK263" s="1">
        <v>2</v>
      </c>
      <c r="BL263" s="1">
        <v>2</v>
      </c>
      <c r="BM263" s="1">
        <v>4</v>
      </c>
      <c r="BN263" s="1">
        <v>1</v>
      </c>
    </row>
    <row r="264" spans="1:66" ht="15" customHeight="1">
      <c r="A264" s="6">
        <v>39858</v>
      </c>
      <c r="B264" s="1">
        <v>1</v>
      </c>
      <c r="C264" s="1">
        <v>1</v>
      </c>
      <c r="D264" s="13">
        <v>1</v>
      </c>
      <c r="E264" s="1">
        <v>1</v>
      </c>
      <c r="F264" s="4"/>
      <c r="G264" s="1">
        <v>2</v>
      </c>
      <c r="H264" s="1">
        <v>30</v>
      </c>
      <c r="I264" s="1">
        <v>50</v>
      </c>
      <c r="J264" s="1">
        <v>1</v>
      </c>
      <c r="K264" s="1">
        <v>4110</v>
      </c>
      <c r="N264" s="1">
        <v>1</v>
      </c>
      <c r="O264" s="1">
        <f>400+600</f>
        <v>1000</v>
      </c>
      <c r="V264" s="1">
        <v>1</v>
      </c>
      <c r="W264" s="1">
        <f>6800+2500+2500</f>
        <v>11800</v>
      </c>
      <c r="Z264" s="1">
        <v>1</v>
      </c>
      <c r="AA264" s="2">
        <v>15000</v>
      </c>
      <c r="AD264" s="1" t="s">
        <v>138</v>
      </c>
      <c r="AE264" s="1">
        <v>250</v>
      </c>
      <c r="AF264" s="1" t="s">
        <v>139</v>
      </c>
      <c r="AG264" s="1">
        <v>560</v>
      </c>
      <c r="AJ264" s="1">
        <v>1</v>
      </c>
      <c r="AK264" s="1">
        <v>2</v>
      </c>
      <c r="AL264" s="1">
        <v>2</v>
      </c>
      <c r="AM264" s="1">
        <v>3</v>
      </c>
      <c r="AN264" s="1">
        <v>2</v>
      </c>
      <c r="AO264" s="1">
        <v>2</v>
      </c>
      <c r="AP264" s="1">
        <v>2</v>
      </c>
      <c r="AQ264" s="1">
        <v>1</v>
      </c>
      <c r="AR264" s="1">
        <v>2</v>
      </c>
      <c r="AV264" s="1">
        <v>2</v>
      </c>
      <c r="AX264" s="1">
        <v>2</v>
      </c>
      <c r="BA264" s="1">
        <v>2</v>
      </c>
      <c r="BB264" s="1">
        <v>2</v>
      </c>
      <c r="BF264" s="1">
        <v>2</v>
      </c>
      <c r="BI264" s="1">
        <v>2</v>
      </c>
      <c r="BJ264" s="1">
        <v>2</v>
      </c>
      <c r="BK264" s="1">
        <v>2</v>
      </c>
      <c r="BL264" s="1">
        <v>2</v>
      </c>
      <c r="BM264" s="1">
        <v>4</v>
      </c>
      <c r="BN264" s="1">
        <v>1</v>
      </c>
    </row>
    <row r="265" spans="1:66" ht="15" customHeight="1">
      <c r="A265" s="6">
        <v>39858</v>
      </c>
      <c r="B265" s="1">
        <v>1</v>
      </c>
      <c r="C265" s="1">
        <v>1</v>
      </c>
      <c r="D265" s="13">
        <v>1</v>
      </c>
      <c r="E265" s="1">
        <v>1</v>
      </c>
      <c r="F265" s="4"/>
      <c r="G265" s="1">
        <v>2</v>
      </c>
      <c r="H265" s="1">
        <v>20</v>
      </c>
      <c r="I265" s="1">
        <v>0</v>
      </c>
      <c r="J265" s="1">
        <v>1</v>
      </c>
      <c r="K265" s="1">
        <v>3000</v>
      </c>
      <c r="V265" s="1">
        <v>1</v>
      </c>
      <c r="W265" s="1">
        <f>21250+2500</f>
        <v>23750</v>
      </c>
      <c r="AD265" s="1" t="s">
        <v>136</v>
      </c>
      <c r="AE265" s="1">
        <v>3200</v>
      </c>
      <c r="AF265" s="1" t="s">
        <v>137</v>
      </c>
      <c r="AG265" s="1">
        <v>2000</v>
      </c>
      <c r="AJ265" s="1">
        <v>3</v>
      </c>
      <c r="AK265" s="1">
        <v>2</v>
      </c>
      <c r="AL265" s="1">
        <v>2</v>
      </c>
      <c r="AM265" s="1">
        <v>3</v>
      </c>
      <c r="AN265" s="1">
        <v>2</v>
      </c>
      <c r="AO265" s="1">
        <v>2</v>
      </c>
      <c r="AP265" s="1">
        <v>2</v>
      </c>
      <c r="AQ265" s="1">
        <v>1</v>
      </c>
      <c r="AR265" s="1">
        <v>2</v>
      </c>
      <c r="AV265" s="1">
        <v>2</v>
      </c>
      <c r="AX265" s="1">
        <v>2</v>
      </c>
      <c r="BA265" s="1">
        <v>2</v>
      </c>
      <c r="BB265" s="1">
        <v>2</v>
      </c>
      <c r="BF265" s="1">
        <v>2</v>
      </c>
      <c r="BI265" s="1">
        <v>2</v>
      </c>
      <c r="BJ265" s="1">
        <v>1</v>
      </c>
      <c r="BK265" s="1">
        <v>1</v>
      </c>
      <c r="BL265" s="1">
        <v>2</v>
      </c>
      <c r="BM265" s="1">
        <v>2</v>
      </c>
      <c r="BN265" s="1">
        <v>1</v>
      </c>
    </row>
    <row r="266" spans="1:66" ht="15" customHeight="1">
      <c r="A266" s="6">
        <v>39858</v>
      </c>
      <c r="B266" s="1">
        <v>1</v>
      </c>
      <c r="C266" s="1">
        <v>1</v>
      </c>
      <c r="D266" s="13">
        <v>1</v>
      </c>
      <c r="E266" s="1">
        <v>1</v>
      </c>
      <c r="F266" s="4"/>
      <c r="G266" s="1">
        <v>2</v>
      </c>
      <c r="H266" s="1">
        <v>120</v>
      </c>
      <c r="I266" s="1">
        <v>400</v>
      </c>
      <c r="N266" s="1">
        <v>1</v>
      </c>
      <c r="O266" s="1">
        <v>5000</v>
      </c>
      <c r="V266" s="1">
        <v>1</v>
      </c>
      <c r="W266" s="2">
        <v>15000</v>
      </c>
      <c r="Z266" s="1">
        <v>1</v>
      </c>
      <c r="AA266" s="2">
        <v>20000</v>
      </c>
      <c r="AJ266" s="1">
        <v>3</v>
      </c>
      <c r="AK266" s="1">
        <v>2</v>
      </c>
      <c r="AL266" s="1">
        <v>2</v>
      </c>
      <c r="AM266" s="1">
        <v>3</v>
      </c>
      <c r="AN266" s="1">
        <v>2</v>
      </c>
      <c r="AO266" s="1">
        <v>2</v>
      </c>
      <c r="AP266" s="1">
        <v>2</v>
      </c>
      <c r="AQ266" s="1">
        <v>1</v>
      </c>
      <c r="AR266" s="1">
        <v>2</v>
      </c>
      <c r="AV266" s="1">
        <v>2</v>
      </c>
      <c r="AX266" s="1">
        <v>2</v>
      </c>
      <c r="BA266" s="1">
        <v>2</v>
      </c>
      <c r="BB266" s="1">
        <v>2</v>
      </c>
      <c r="BF266" s="1">
        <v>2</v>
      </c>
      <c r="BI266" s="1">
        <v>2</v>
      </c>
      <c r="BJ266" s="1">
        <v>2</v>
      </c>
      <c r="BK266" s="1">
        <v>2</v>
      </c>
      <c r="BL266" s="1">
        <v>2</v>
      </c>
      <c r="BM266" s="1">
        <v>4</v>
      </c>
      <c r="BN266" s="1">
        <v>1</v>
      </c>
    </row>
    <row r="267" spans="1:66" ht="15" customHeight="1">
      <c r="A267" s="6">
        <v>39860</v>
      </c>
      <c r="B267" s="1">
        <v>1</v>
      </c>
      <c r="C267" s="1">
        <v>1</v>
      </c>
      <c r="D267" s="13">
        <v>1</v>
      </c>
      <c r="E267" s="1">
        <v>1</v>
      </c>
      <c r="F267" s="4"/>
      <c r="G267" s="1">
        <v>2</v>
      </c>
      <c r="H267" s="1">
        <v>90</v>
      </c>
      <c r="I267" s="1">
        <v>260</v>
      </c>
      <c r="V267" s="1">
        <v>1</v>
      </c>
      <c r="W267" s="1">
        <f>5000+2000+300</f>
        <v>7300</v>
      </c>
      <c r="AJ267" s="1">
        <v>1</v>
      </c>
      <c r="AK267" s="1">
        <v>2</v>
      </c>
      <c r="AL267" s="1">
        <v>2</v>
      </c>
      <c r="AM267" s="1">
        <v>3</v>
      </c>
      <c r="AN267" s="1">
        <v>2</v>
      </c>
      <c r="AO267" s="1">
        <v>2</v>
      </c>
      <c r="AP267" s="1">
        <v>2</v>
      </c>
      <c r="AQ267" s="1">
        <v>1</v>
      </c>
      <c r="AR267" s="1">
        <v>2</v>
      </c>
      <c r="AV267" s="1">
        <v>2</v>
      </c>
      <c r="AX267" s="1">
        <v>2</v>
      </c>
      <c r="BA267" s="1">
        <v>2</v>
      </c>
      <c r="BB267" s="1">
        <v>2</v>
      </c>
      <c r="BF267" s="1">
        <v>2</v>
      </c>
      <c r="BI267" s="1">
        <v>2</v>
      </c>
      <c r="BJ267" s="1">
        <v>1</v>
      </c>
      <c r="BK267" s="1">
        <v>1</v>
      </c>
      <c r="BL267" s="1">
        <v>2</v>
      </c>
      <c r="BM267" s="1">
        <v>1</v>
      </c>
      <c r="BN267" s="1">
        <v>1</v>
      </c>
    </row>
    <row r="268" spans="1:66" ht="15" customHeight="1">
      <c r="A268" s="6">
        <v>39862</v>
      </c>
      <c r="B268" s="1">
        <v>1</v>
      </c>
      <c r="C268" s="1">
        <v>1</v>
      </c>
      <c r="D268" s="13">
        <v>1</v>
      </c>
      <c r="E268" s="1">
        <v>1</v>
      </c>
      <c r="F268" s="4"/>
      <c r="G268" s="1">
        <v>1</v>
      </c>
      <c r="H268" s="1">
        <v>15</v>
      </c>
      <c r="I268" s="1">
        <v>200</v>
      </c>
      <c r="J268" s="1">
        <v>1</v>
      </c>
      <c r="K268" s="1">
        <v>3000</v>
      </c>
      <c r="N268" s="1">
        <v>1</v>
      </c>
      <c r="O268" s="1">
        <v>7000</v>
      </c>
      <c r="V268" s="1">
        <v>1</v>
      </c>
      <c r="W268" s="1">
        <f>13500+9000</f>
        <v>22500</v>
      </c>
      <c r="AD268" s="1" t="s">
        <v>200</v>
      </c>
      <c r="AE268" s="1">
        <v>3000</v>
      </c>
      <c r="AF268" s="1" t="s">
        <v>201</v>
      </c>
      <c r="AG268" s="1">
        <v>2000</v>
      </c>
      <c r="AH268" s="1" t="s">
        <v>137</v>
      </c>
      <c r="AI268" s="2">
        <v>10000</v>
      </c>
      <c r="AJ268" s="1">
        <v>3</v>
      </c>
      <c r="AK268" s="1">
        <v>2</v>
      </c>
      <c r="AL268" s="1">
        <v>2</v>
      </c>
      <c r="AM268" s="1">
        <v>2</v>
      </c>
      <c r="AN268" s="1">
        <v>2</v>
      </c>
      <c r="AO268" s="1">
        <v>2</v>
      </c>
      <c r="AP268" s="1">
        <v>2</v>
      </c>
      <c r="AQ268" s="1">
        <v>1</v>
      </c>
      <c r="AR268" s="1">
        <v>2</v>
      </c>
      <c r="AV268" s="1">
        <v>2</v>
      </c>
      <c r="AX268" s="1">
        <v>2</v>
      </c>
      <c r="BA268" s="1">
        <v>2</v>
      </c>
      <c r="BB268" s="1">
        <v>2</v>
      </c>
      <c r="BF268" s="1">
        <v>1</v>
      </c>
      <c r="BG268" s="1">
        <v>100</v>
      </c>
      <c r="BH268" s="1">
        <v>100</v>
      </c>
      <c r="BI268" s="1">
        <v>2</v>
      </c>
      <c r="BJ268" s="1">
        <v>1</v>
      </c>
      <c r="BK268" s="1">
        <v>2</v>
      </c>
      <c r="BL268" s="1">
        <v>2</v>
      </c>
      <c r="BM268" s="1">
        <v>4</v>
      </c>
      <c r="BN268" s="1">
        <v>1</v>
      </c>
    </row>
    <row r="269" spans="1:66" ht="15" customHeight="1">
      <c r="A269" s="6">
        <v>39862</v>
      </c>
      <c r="B269" s="1">
        <v>1</v>
      </c>
      <c r="C269" s="1">
        <v>1</v>
      </c>
      <c r="D269" s="13">
        <v>1</v>
      </c>
      <c r="E269" s="1">
        <v>1</v>
      </c>
      <c r="F269" s="4"/>
      <c r="G269" s="1">
        <v>2</v>
      </c>
      <c r="H269" s="1">
        <v>60</v>
      </c>
      <c r="I269" s="1">
        <v>300</v>
      </c>
      <c r="N269" s="1">
        <v>1</v>
      </c>
      <c r="O269" s="2">
        <v>13000</v>
      </c>
      <c r="AJ269" s="1">
        <v>3</v>
      </c>
      <c r="AK269" s="1">
        <v>2</v>
      </c>
      <c r="AL269" s="1">
        <v>2</v>
      </c>
      <c r="AM269" s="1">
        <v>3</v>
      </c>
      <c r="AN269" s="1">
        <v>2</v>
      </c>
      <c r="AO269" s="1">
        <v>2</v>
      </c>
      <c r="AP269" s="1">
        <v>2</v>
      </c>
      <c r="AQ269" s="1">
        <v>1</v>
      </c>
      <c r="AR269" s="1">
        <v>2</v>
      </c>
      <c r="AV269" s="1">
        <v>2</v>
      </c>
      <c r="AX269" s="1">
        <v>2</v>
      </c>
      <c r="BA269" s="1">
        <v>2</v>
      </c>
      <c r="BB269" s="1">
        <v>2</v>
      </c>
      <c r="BF269" s="1">
        <v>2</v>
      </c>
      <c r="BI269" s="1">
        <v>2</v>
      </c>
      <c r="BJ269" s="1">
        <v>1</v>
      </c>
      <c r="BK269" s="1">
        <v>2</v>
      </c>
      <c r="BL269" s="1">
        <v>2</v>
      </c>
      <c r="BM269" s="1">
        <v>2</v>
      </c>
      <c r="BN269" s="1">
        <v>1</v>
      </c>
    </row>
    <row r="270" spans="1:66" ht="15" customHeight="1">
      <c r="A270" s="6">
        <v>39858</v>
      </c>
      <c r="B270" s="1">
        <v>1</v>
      </c>
      <c r="C270" s="1">
        <v>1</v>
      </c>
      <c r="D270" s="13">
        <v>1</v>
      </c>
      <c r="E270" s="1">
        <v>1</v>
      </c>
      <c r="F270" s="4"/>
      <c r="G270" s="1">
        <v>2</v>
      </c>
      <c r="H270" s="1">
        <v>30</v>
      </c>
      <c r="I270" s="1">
        <v>50</v>
      </c>
      <c r="J270" s="1">
        <v>1</v>
      </c>
      <c r="K270" s="1">
        <v>2000</v>
      </c>
      <c r="V270" s="1">
        <v>1</v>
      </c>
      <c r="W270" s="1">
        <f>16000+3900+2500+500</f>
        <v>22900</v>
      </c>
      <c r="AD270" s="1" t="s">
        <v>137</v>
      </c>
      <c r="AE270" s="1">
        <v>3500</v>
      </c>
      <c r="AF270" s="1" t="s">
        <v>140</v>
      </c>
      <c r="AG270" s="1">
        <v>2000</v>
      </c>
      <c r="AJ270" s="1">
        <v>1</v>
      </c>
      <c r="AK270" s="1">
        <v>2</v>
      </c>
      <c r="AL270" s="1">
        <v>2</v>
      </c>
      <c r="AM270" s="1">
        <v>3</v>
      </c>
      <c r="AN270" s="1">
        <v>2</v>
      </c>
      <c r="AO270" s="1">
        <v>2</v>
      </c>
      <c r="AP270" s="1">
        <v>2</v>
      </c>
      <c r="AQ270" s="1">
        <v>1</v>
      </c>
      <c r="AR270" s="1">
        <v>2</v>
      </c>
      <c r="AV270" s="1">
        <v>2</v>
      </c>
      <c r="AX270" s="1">
        <v>2</v>
      </c>
      <c r="BA270" s="1">
        <v>2</v>
      </c>
      <c r="BB270" s="1">
        <v>2</v>
      </c>
      <c r="BF270" s="1">
        <v>2</v>
      </c>
      <c r="BI270" s="1">
        <v>2</v>
      </c>
      <c r="BJ270" s="1">
        <v>1</v>
      </c>
      <c r="BK270" s="1">
        <v>1</v>
      </c>
      <c r="BL270" s="1">
        <v>2</v>
      </c>
      <c r="BM270" s="1">
        <v>4</v>
      </c>
      <c r="BN270" s="1">
        <v>1</v>
      </c>
    </row>
    <row r="271" spans="1:66" ht="15" customHeight="1">
      <c r="A271" s="6">
        <v>39858</v>
      </c>
      <c r="B271" s="1">
        <v>1</v>
      </c>
      <c r="C271" s="1">
        <v>1</v>
      </c>
      <c r="D271" s="13">
        <v>1</v>
      </c>
      <c r="E271" s="1">
        <v>1</v>
      </c>
      <c r="F271" s="4"/>
      <c r="G271" s="1">
        <v>2</v>
      </c>
      <c r="H271" s="1">
        <v>60</v>
      </c>
      <c r="I271" s="1">
        <v>200</v>
      </c>
      <c r="J271" s="1">
        <v>1</v>
      </c>
      <c r="K271" s="1">
        <v>1000</v>
      </c>
      <c r="L271" s="1">
        <v>1</v>
      </c>
      <c r="M271" s="2">
        <v>5000</v>
      </c>
      <c r="V271" s="1">
        <v>1</v>
      </c>
      <c r="W271" s="2">
        <v>30000</v>
      </c>
      <c r="AD271" s="1" t="s">
        <v>137</v>
      </c>
      <c r="AE271" s="1">
        <v>4000</v>
      </c>
      <c r="AJ271" s="1">
        <v>3</v>
      </c>
      <c r="AK271" s="1">
        <v>2</v>
      </c>
      <c r="AL271" s="1">
        <v>2</v>
      </c>
      <c r="AM271" s="1">
        <v>3</v>
      </c>
      <c r="AN271" s="1">
        <v>2</v>
      </c>
      <c r="AO271" s="1">
        <v>2</v>
      </c>
      <c r="AP271" s="1">
        <v>2</v>
      </c>
      <c r="AQ271" s="1">
        <v>1</v>
      </c>
      <c r="AR271" s="1">
        <v>2</v>
      </c>
      <c r="AV271" s="1">
        <v>2</v>
      </c>
      <c r="AX271" s="1">
        <v>2</v>
      </c>
      <c r="BA271" s="1">
        <v>2</v>
      </c>
      <c r="BB271" s="1">
        <v>2</v>
      </c>
      <c r="BF271" s="1">
        <v>2</v>
      </c>
      <c r="BI271" s="1">
        <v>2</v>
      </c>
      <c r="BJ271" s="1">
        <v>1</v>
      </c>
      <c r="BK271" s="1">
        <v>2</v>
      </c>
      <c r="BL271" s="1">
        <v>2</v>
      </c>
      <c r="BM271" s="1">
        <v>2</v>
      </c>
      <c r="BN271" s="1">
        <v>1</v>
      </c>
    </row>
    <row r="272" spans="1:66" ht="15" customHeight="1">
      <c r="A272" s="6">
        <v>39860</v>
      </c>
      <c r="B272" s="1">
        <v>1</v>
      </c>
      <c r="C272" s="1">
        <v>1</v>
      </c>
      <c r="D272" s="13">
        <v>1</v>
      </c>
      <c r="E272" s="1">
        <v>1</v>
      </c>
      <c r="F272" s="4"/>
      <c r="G272" s="1">
        <v>2</v>
      </c>
      <c r="H272" s="1">
        <v>30</v>
      </c>
      <c r="I272" s="1">
        <v>400</v>
      </c>
      <c r="V272" s="1">
        <v>1</v>
      </c>
      <c r="W272" s="2">
        <v>20000</v>
      </c>
      <c r="AD272" s="1" t="s">
        <v>160</v>
      </c>
      <c r="AE272" s="2">
        <v>9000</v>
      </c>
      <c r="AF272" s="1" t="s">
        <v>141</v>
      </c>
      <c r="AG272" s="1">
        <v>10920</v>
      </c>
      <c r="AJ272" s="1">
        <v>3</v>
      </c>
      <c r="AK272" s="1">
        <v>2</v>
      </c>
      <c r="AL272" s="1">
        <v>2</v>
      </c>
      <c r="AM272" s="1" t="s">
        <v>2</v>
      </c>
      <c r="AN272" s="1">
        <v>2</v>
      </c>
      <c r="AO272" s="1">
        <v>2</v>
      </c>
      <c r="AP272" s="1">
        <v>2</v>
      </c>
      <c r="AQ272" s="1">
        <v>1</v>
      </c>
      <c r="AR272" s="1">
        <v>2</v>
      </c>
      <c r="AV272" s="1">
        <v>2</v>
      </c>
      <c r="AX272" s="1">
        <v>2</v>
      </c>
      <c r="BA272" s="1">
        <v>2</v>
      </c>
      <c r="BB272" s="1">
        <v>2</v>
      </c>
      <c r="BF272" s="1">
        <v>2</v>
      </c>
      <c r="BI272" s="1">
        <v>2</v>
      </c>
      <c r="BJ272" s="1">
        <v>1</v>
      </c>
      <c r="BK272" s="1">
        <v>1</v>
      </c>
      <c r="BL272" s="1">
        <v>2</v>
      </c>
      <c r="BM272" s="1">
        <v>2</v>
      </c>
      <c r="BN272" s="1">
        <v>1</v>
      </c>
    </row>
    <row r="273" spans="1:66" ht="15" customHeight="1">
      <c r="A273" s="6">
        <v>39860</v>
      </c>
      <c r="B273" s="1">
        <v>1</v>
      </c>
      <c r="C273" s="1">
        <v>1</v>
      </c>
      <c r="D273" s="13">
        <v>1</v>
      </c>
      <c r="E273" s="1">
        <v>1</v>
      </c>
      <c r="F273" s="4"/>
      <c r="G273" s="1">
        <v>2</v>
      </c>
      <c r="H273" s="1">
        <v>150</v>
      </c>
      <c r="I273" s="1">
        <v>200</v>
      </c>
      <c r="J273" s="1">
        <v>1</v>
      </c>
      <c r="K273" s="1">
        <v>2500</v>
      </c>
      <c r="R273" s="1">
        <v>1</v>
      </c>
      <c r="S273" s="2">
        <v>10000</v>
      </c>
      <c r="V273" s="1">
        <v>1</v>
      </c>
      <c r="W273" s="1">
        <f>4680+5000+2800</f>
        <v>12480</v>
      </c>
      <c r="AD273" s="1" t="s">
        <v>161</v>
      </c>
      <c r="AE273" s="1">
        <f>3500+2800+250</f>
        <v>6550</v>
      </c>
      <c r="AF273" s="1" t="s">
        <v>162</v>
      </c>
      <c r="AG273" s="1">
        <f>4000+1000</f>
        <v>5000</v>
      </c>
      <c r="AJ273" s="1">
        <v>3</v>
      </c>
      <c r="AK273" s="1">
        <v>2</v>
      </c>
      <c r="AL273" s="1">
        <v>2</v>
      </c>
      <c r="AM273" s="1">
        <v>2</v>
      </c>
      <c r="AN273" s="1">
        <v>2</v>
      </c>
      <c r="AO273" s="1">
        <v>2</v>
      </c>
      <c r="AP273" s="1">
        <v>2</v>
      </c>
      <c r="AQ273" s="1">
        <v>1</v>
      </c>
      <c r="AR273" s="1">
        <v>2</v>
      </c>
      <c r="AV273" s="1">
        <v>2</v>
      </c>
      <c r="AX273" s="1">
        <v>2</v>
      </c>
      <c r="BA273" s="1">
        <v>2</v>
      </c>
      <c r="BB273" s="1">
        <v>2</v>
      </c>
      <c r="BF273" s="1">
        <v>2</v>
      </c>
      <c r="BI273" s="1">
        <v>2</v>
      </c>
      <c r="BJ273" s="1">
        <v>1</v>
      </c>
      <c r="BK273" s="1">
        <v>1</v>
      </c>
      <c r="BL273" s="1">
        <v>2</v>
      </c>
      <c r="BM273" s="1">
        <v>2</v>
      </c>
      <c r="BN273" s="1">
        <v>1</v>
      </c>
    </row>
    <row r="274" spans="1:66" ht="15" customHeight="1">
      <c r="A274" s="6" t="s">
        <v>226</v>
      </c>
      <c r="B274" s="1">
        <v>1</v>
      </c>
      <c r="C274" s="1">
        <v>1</v>
      </c>
      <c r="D274" s="13">
        <v>1</v>
      </c>
      <c r="E274" s="1">
        <v>1</v>
      </c>
      <c r="F274" s="4"/>
      <c r="G274" s="1">
        <v>2</v>
      </c>
      <c r="H274" s="1">
        <v>45</v>
      </c>
      <c r="I274" s="1">
        <v>400</v>
      </c>
      <c r="Z274" s="1">
        <v>1</v>
      </c>
      <c r="AA274" s="2">
        <v>24000</v>
      </c>
      <c r="AJ274" s="1">
        <v>1</v>
      </c>
      <c r="AK274" s="1">
        <v>2</v>
      </c>
      <c r="AL274" s="1">
        <v>2</v>
      </c>
      <c r="AN274" s="1">
        <v>2</v>
      </c>
      <c r="AO274" s="1">
        <v>2</v>
      </c>
      <c r="AP274" s="1">
        <v>2</v>
      </c>
      <c r="AQ274" s="1">
        <v>1</v>
      </c>
      <c r="AR274" s="1">
        <v>2</v>
      </c>
      <c r="AV274" s="1">
        <v>2</v>
      </c>
      <c r="AX274" s="1">
        <v>2</v>
      </c>
      <c r="BA274" s="1">
        <v>2</v>
      </c>
      <c r="BB274" s="1">
        <v>2</v>
      </c>
      <c r="BF274" s="1">
        <v>2</v>
      </c>
      <c r="BI274" s="1">
        <v>2</v>
      </c>
      <c r="BJ274" s="1">
        <v>1</v>
      </c>
      <c r="BK274" s="1">
        <v>2</v>
      </c>
      <c r="BL274" s="1">
        <v>2</v>
      </c>
      <c r="BM274" s="1">
        <v>1</v>
      </c>
      <c r="BN274" s="1">
        <v>1</v>
      </c>
    </row>
    <row r="275" spans="1:66" ht="15" customHeight="1">
      <c r="A275" s="6">
        <v>39858</v>
      </c>
      <c r="B275" s="1">
        <v>1</v>
      </c>
      <c r="C275" s="1">
        <v>1</v>
      </c>
      <c r="D275" s="13">
        <v>1</v>
      </c>
      <c r="E275" s="1">
        <v>1</v>
      </c>
      <c r="F275" s="4"/>
      <c r="G275" s="1">
        <v>2</v>
      </c>
      <c r="H275" s="1">
        <v>15</v>
      </c>
      <c r="I275" s="1">
        <v>0</v>
      </c>
      <c r="P275" s="1">
        <v>1</v>
      </c>
      <c r="Q275" s="1">
        <v>13000</v>
      </c>
      <c r="R275" s="1">
        <v>1</v>
      </c>
      <c r="S275" s="1">
        <v>2000</v>
      </c>
      <c r="V275" s="1">
        <v>1</v>
      </c>
      <c r="W275" s="2">
        <v>10000</v>
      </c>
      <c r="AJ275" s="1">
        <v>1</v>
      </c>
      <c r="AK275" s="1">
        <v>2</v>
      </c>
      <c r="AL275" s="1">
        <v>2</v>
      </c>
      <c r="AM275" s="1">
        <v>3</v>
      </c>
      <c r="AN275" s="1">
        <v>2</v>
      </c>
      <c r="AO275" s="1">
        <v>2</v>
      </c>
      <c r="AP275" s="1">
        <v>2</v>
      </c>
      <c r="AQ275" s="1">
        <v>1</v>
      </c>
      <c r="AR275" s="1">
        <v>2</v>
      </c>
      <c r="AV275" s="1">
        <v>2</v>
      </c>
      <c r="AX275" s="1">
        <v>2</v>
      </c>
      <c r="BA275" s="1">
        <v>2</v>
      </c>
      <c r="BB275" s="1">
        <v>2</v>
      </c>
      <c r="BF275" s="1">
        <v>2</v>
      </c>
      <c r="BI275" s="1">
        <v>1</v>
      </c>
      <c r="BJ275" s="1">
        <v>1</v>
      </c>
      <c r="BK275" s="1">
        <v>1</v>
      </c>
      <c r="BL275" s="1">
        <v>2</v>
      </c>
      <c r="BM275" s="1">
        <v>4</v>
      </c>
      <c r="BN275" s="1">
        <v>1</v>
      </c>
    </row>
    <row r="276" spans="1:66" ht="15" customHeight="1">
      <c r="A276" s="6">
        <v>39859</v>
      </c>
      <c r="B276" s="1">
        <v>1</v>
      </c>
      <c r="C276" s="1">
        <v>1</v>
      </c>
      <c r="D276" s="13">
        <v>1</v>
      </c>
      <c r="E276" s="1">
        <v>1</v>
      </c>
      <c r="F276" s="4"/>
      <c r="G276" s="1">
        <v>2</v>
      </c>
      <c r="H276" s="1">
        <v>120</v>
      </c>
      <c r="I276" s="1">
        <v>250</v>
      </c>
      <c r="V276" s="1">
        <v>1</v>
      </c>
      <c r="W276" s="1">
        <f>9500+8300</f>
        <v>17800</v>
      </c>
      <c r="AD276" s="1" t="s">
        <v>144</v>
      </c>
      <c r="AE276" s="1">
        <f>6500+3000</f>
        <v>9500</v>
      </c>
      <c r="AF276" s="1" t="s">
        <v>137</v>
      </c>
      <c r="AG276" s="1">
        <v>5500</v>
      </c>
      <c r="AJ276" s="1">
        <v>2</v>
      </c>
      <c r="AK276" s="1">
        <v>2</v>
      </c>
      <c r="AL276" s="1">
        <v>2</v>
      </c>
      <c r="AM276" s="1">
        <v>3</v>
      </c>
      <c r="AN276" s="1">
        <v>2</v>
      </c>
      <c r="AO276" s="1">
        <v>2</v>
      </c>
      <c r="AP276" s="1">
        <v>2</v>
      </c>
      <c r="AQ276" s="1">
        <v>1</v>
      </c>
      <c r="AR276" s="1">
        <v>2</v>
      </c>
      <c r="AV276" s="1">
        <v>2</v>
      </c>
      <c r="AX276" s="1">
        <v>2</v>
      </c>
      <c r="BA276" s="1">
        <v>2</v>
      </c>
      <c r="BB276" s="1">
        <v>2</v>
      </c>
      <c r="BF276" s="1">
        <v>2</v>
      </c>
      <c r="BI276" s="1">
        <v>2</v>
      </c>
      <c r="BJ276" s="1">
        <v>1</v>
      </c>
      <c r="BK276" s="1">
        <v>2</v>
      </c>
      <c r="BL276" s="1">
        <v>2</v>
      </c>
      <c r="BM276" s="1">
        <v>1</v>
      </c>
      <c r="BN276" s="1">
        <v>1</v>
      </c>
    </row>
    <row r="277" spans="1:66" ht="15" customHeight="1">
      <c r="A277" s="6">
        <v>39860</v>
      </c>
      <c r="B277" s="1">
        <v>1</v>
      </c>
      <c r="C277" s="1">
        <v>2</v>
      </c>
      <c r="D277" s="13">
        <v>1</v>
      </c>
      <c r="E277" s="1">
        <v>1</v>
      </c>
      <c r="F277" s="4"/>
      <c r="G277" s="1">
        <v>2</v>
      </c>
      <c r="H277" s="1">
        <v>60</v>
      </c>
      <c r="I277" s="1">
        <v>300</v>
      </c>
      <c r="V277" s="1">
        <v>1</v>
      </c>
      <c r="W277" s="1">
        <f>12000+600</f>
        <v>12600</v>
      </c>
      <c r="AD277" s="1" t="s">
        <v>156</v>
      </c>
      <c r="AE277" s="1">
        <v>950</v>
      </c>
      <c r="AJ277" s="1">
        <v>1</v>
      </c>
      <c r="AK277" s="1">
        <v>2</v>
      </c>
      <c r="AL277" s="1">
        <v>2</v>
      </c>
      <c r="AM277" s="1">
        <v>2</v>
      </c>
      <c r="AN277" s="1">
        <v>2</v>
      </c>
      <c r="AO277" s="1">
        <v>2</v>
      </c>
      <c r="AP277" s="1">
        <v>2</v>
      </c>
      <c r="AQ277" s="1">
        <v>1</v>
      </c>
      <c r="AR277" s="1">
        <v>2</v>
      </c>
      <c r="AV277" s="1">
        <v>2</v>
      </c>
      <c r="AX277" s="1">
        <v>2</v>
      </c>
      <c r="BA277" s="1">
        <v>2</v>
      </c>
      <c r="BB277" s="1">
        <v>2</v>
      </c>
      <c r="BF277" s="1">
        <v>2</v>
      </c>
      <c r="BI277" s="1">
        <v>2</v>
      </c>
      <c r="BJ277" s="1">
        <v>1</v>
      </c>
      <c r="BK277" s="1">
        <v>1</v>
      </c>
      <c r="BL277" s="1">
        <v>2</v>
      </c>
      <c r="BM277" s="1">
        <v>2</v>
      </c>
      <c r="BN277" s="1">
        <v>1</v>
      </c>
    </row>
    <row r="278" spans="1:66" ht="15" customHeight="1">
      <c r="A278" s="6">
        <v>39859</v>
      </c>
      <c r="B278" s="1">
        <v>1</v>
      </c>
      <c r="C278" s="1">
        <v>1</v>
      </c>
      <c r="D278" s="13">
        <v>1</v>
      </c>
      <c r="E278" s="1">
        <v>1</v>
      </c>
      <c r="F278" s="4"/>
      <c r="G278" s="1">
        <v>2</v>
      </c>
      <c r="H278" s="1">
        <v>60</v>
      </c>
      <c r="I278" s="1">
        <v>250</v>
      </c>
      <c r="J278" s="1">
        <v>1</v>
      </c>
      <c r="K278" s="1">
        <v>2750</v>
      </c>
      <c r="V278" s="1">
        <v>1</v>
      </c>
      <c r="W278" s="1">
        <f>3000+3000+1500+100</f>
        <v>7600</v>
      </c>
      <c r="Z278" s="1">
        <v>1</v>
      </c>
      <c r="AA278" s="2">
        <v>14000</v>
      </c>
      <c r="AD278" s="1" t="s">
        <v>137</v>
      </c>
      <c r="AE278" s="1">
        <v>4500</v>
      </c>
      <c r="AF278" s="1" t="s">
        <v>142</v>
      </c>
      <c r="AG278" s="1">
        <v>4500</v>
      </c>
      <c r="AJ278" s="1">
        <v>3</v>
      </c>
      <c r="AK278" s="1">
        <v>2</v>
      </c>
      <c r="AL278" s="1">
        <v>2</v>
      </c>
      <c r="AM278" s="1">
        <v>3</v>
      </c>
      <c r="AN278" s="1">
        <v>2</v>
      </c>
      <c r="AO278" s="1">
        <v>2</v>
      </c>
      <c r="AP278" s="1">
        <v>2</v>
      </c>
      <c r="AQ278" s="1">
        <v>1</v>
      </c>
      <c r="AR278" s="1">
        <v>2</v>
      </c>
      <c r="AV278" s="1">
        <v>2</v>
      </c>
      <c r="AX278" s="1">
        <v>2</v>
      </c>
      <c r="BA278" s="1">
        <v>2</v>
      </c>
      <c r="BB278" s="1">
        <v>2</v>
      </c>
      <c r="BF278" s="1">
        <v>2</v>
      </c>
      <c r="BI278" s="1">
        <v>2</v>
      </c>
      <c r="BJ278" s="1">
        <v>1</v>
      </c>
      <c r="BK278" s="1">
        <v>1</v>
      </c>
      <c r="BL278" s="1">
        <v>2</v>
      </c>
      <c r="BM278" s="1">
        <v>1</v>
      </c>
      <c r="BN278" s="1">
        <v>1</v>
      </c>
    </row>
    <row r="279" spans="6:7" ht="15" customHeight="1">
      <c r="F279" s="4"/>
      <c r="G279" s="4"/>
    </row>
    <row r="280" spans="1:66" ht="15" customHeight="1">
      <c r="A280" s="6">
        <v>39859</v>
      </c>
      <c r="B280" s="1">
        <v>1</v>
      </c>
      <c r="C280" s="1">
        <v>1</v>
      </c>
      <c r="D280" s="13">
        <v>1</v>
      </c>
      <c r="E280" s="1">
        <v>1</v>
      </c>
      <c r="F280" s="4"/>
      <c r="G280" s="1">
        <v>2</v>
      </c>
      <c r="H280" s="1">
        <v>15</v>
      </c>
      <c r="I280" s="1">
        <v>0</v>
      </c>
      <c r="P280" s="1">
        <v>1</v>
      </c>
      <c r="Q280" s="2">
        <v>13000</v>
      </c>
      <c r="Z280" s="1">
        <v>1</v>
      </c>
      <c r="AA280" s="2">
        <v>28000</v>
      </c>
      <c r="AD280" s="1" t="s">
        <v>142</v>
      </c>
      <c r="AE280" s="1">
        <v>2050</v>
      </c>
      <c r="AJ280" s="1">
        <v>1</v>
      </c>
      <c r="AK280" s="1">
        <v>2</v>
      </c>
      <c r="AL280" s="1">
        <v>2</v>
      </c>
      <c r="AO280" s="1">
        <v>2</v>
      </c>
      <c r="AP280" s="1">
        <v>2</v>
      </c>
      <c r="AQ280" s="1">
        <v>1</v>
      </c>
      <c r="AR280" s="1">
        <v>2</v>
      </c>
      <c r="AV280" s="1">
        <v>2</v>
      </c>
      <c r="AX280" s="1">
        <v>2</v>
      </c>
      <c r="BA280" s="1">
        <v>2</v>
      </c>
      <c r="BB280" s="1">
        <v>2</v>
      </c>
      <c r="BF280" s="1">
        <v>2</v>
      </c>
      <c r="BI280" s="1">
        <v>2</v>
      </c>
      <c r="BJ280" s="1">
        <v>1</v>
      </c>
      <c r="BK280" s="1">
        <v>1</v>
      </c>
      <c r="BL280" s="1">
        <v>2</v>
      </c>
      <c r="BM280" s="1" t="s">
        <v>143</v>
      </c>
      <c r="BN280" s="1">
        <v>1</v>
      </c>
    </row>
    <row r="281" spans="1:66" ht="15" customHeight="1">
      <c r="A281" s="6">
        <v>39859</v>
      </c>
      <c r="B281" s="1">
        <v>1</v>
      </c>
      <c r="C281" s="1">
        <v>1</v>
      </c>
      <c r="D281" s="13">
        <v>1</v>
      </c>
      <c r="E281" s="1">
        <v>1</v>
      </c>
      <c r="F281" s="4"/>
      <c r="G281" s="1">
        <v>2</v>
      </c>
      <c r="H281" s="1">
        <v>90</v>
      </c>
      <c r="I281" s="1">
        <v>200</v>
      </c>
      <c r="V281" s="1">
        <v>1</v>
      </c>
      <c r="W281" s="2">
        <v>42000</v>
      </c>
      <c r="AJ281" s="1">
        <v>3</v>
      </c>
      <c r="AK281" s="1">
        <v>2</v>
      </c>
      <c r="AL281" s="1">
        <v>2</v>
      </c>
      <c r="AN281" s="1">
        <v>2</v>
      </c>
      <c r="AO281" s="1">
        <v>2</v>
      </c>
      <c r="AP281" s="1">
        <v>2</v>
      </c>
      <c r="AQ281" s="1">
        <v>1</v>
      </c>
      <c r="AR281" s="1">
        <v>2</v>
      </c>
      <c r="AV281" s="1">
        <v>2</v>
      </c>
      <c r="AX281" s="1">
        <v>2</v>
      </c>
      <c r="BA281" s="1">
        <v>2</v>
      </c>
      <c r="BB281" s="1">
        <v>2</v>
      </c>
      <c r="BF281" s="1">
        <v>2</v>
      </c>
      <c r="BI281" s="1">
        <v>2</v>
      </c>
      <c r="BJ281" s="1">
        <v>2</v>
      </c>
      <c r="BK281" s="1">
        <v>2</v>
      </c>
      <c r="BL281" s="1">
        <v>2</v>
      </c>
      <c r="BM281" s="1">
        <v>4</v>
      </c>
      <c r="BN281" s="1">
        <v>1</v>
      </c>
    </row>
    <row r="282" spans="1:66" ht="15" customHeight="1">
      <c r="A282" s="6">
        <v>39859</v>
      </c>
      <c r="B282" s="1">
        <v>1</v>
      </c>
      <c r="C282" s="1">
        <v>1</v>
      </c>
      <c r="D282" s="13">
        <v>1</v>
      </c>
      <c r="E282" s="1">
        <v>1</v>
      </c>
      <c r="F282" s="4"/>
      <c r="G282" s="1">
        <v>2</v>
      </c>
      <c r="H282" s="1">
        <v>120</v>
      </c>
      <c r="I282" s="1">
        <v>400</v>
      </c>
      <c r="N282" s="1">
        <v>1</v>
      </c>
      <c r="O282" s="2">
        <v>20000</v>
      </c>
      <c r="V282" s="1">
        <v>1</v>
      </c>
      <c r="W282" s="1">
        <v>5000</v>
      </c>
      <c r="Z282" s="1">
        <v>1</v>
      </c>
      <c r="AA282" s="2">
        <v>11000</v>
      </c>
      <c r="AD282" s="1" t="s">
        <v>145</v>
      </c>
      <c r="AE282" s="1">
        <v>4800</v>
      </c>
      <c r="AJ282" s="1">
        <v>3</v>
      </c>
      <c r="AK282" s="1">
        <v>2</v>
      </c>
      <c r="AL282" s="1">
        <v>2</v>
      </c>
      <c r="AN282" s="1">
        <v>2</v>
      </c>
      <c r="AO282" s="1">
        <v>2</v>
      </c>
      <c r="AP282" s="1">
        <v>2</v>
      </c>
      <c r="AQ282" s="1">
        <v>1</v>
      </c>
      <c r="AR282" s="1">
        <v>2</v>
      </c>
      <c r="AV282" s="1">
        <v>2</v>
      </c>
      <c r="AX282" s="1">
        <v>2</v>
      </c>
      <c r="BA282" s="1">
        <v>2</v>
      </c>
      <c r="BB282" s="1">
        <v>2</v>
      </c>
      <c r="BF282" s="1">
        <v>2</v>
      </c>
      <c r="BI282" s="1">
        <v>2</v>
      </c>
      <c r="BJ282" s="1">
        <v>1</v>
      </c>
      <c r="BK282" s="1">
        <v>2</v>
      </c>
      <c r="BL282" s="1">
        <v>2</v>
      </c>
      <c r="BM282" s="1">
        <v>2</v>
      </c>
      <c r="BN282" s="1">
        <v>1</v>
      </c>
    </row>
    <row r="283" spans="1:66" ht="15" customHeight="1">
      <c r="A283" s="6">
        <v>39859</v>
      </c>
      <c r="B283" s="1">
        <v>1</v>
      </c>
      <c r="C283" s="1">
        <v>1</v>
      </c>
      <c r="D283" s="13">
        <v>1</v>
      </c>
      <c r="E283" s="1">
        <v>1</v>
      </c>
      <c r="F283" s="4"/>
      <c r="G283" s="1">
        <v>2</v>
      </c>
      <c r="H283" s="1">
        <v>120</v>
      </c>
      <c r="I283" s="1">
        <v>400</v>
      </c>
      <c r="J283" s="1">
        <v>1</v>
      </c>
      <c r="K283" s="1">
        <v>3500</v>
      </c>
      <c r="N283" s="1">
        <v>1</v>
      </c>
      <c r="O283" s="2">
        <v>12000</v>
      </c>
      <c r="R283" s="1">
        <v>1</v>
      </c>
      <c r="S283" s="1">
        <v>5000</v>
      </c>
      <c r="Z283" s="1">
        <v>1</v>
      </c>
      <c r="AA283" s="2">
        <v>15000</v>
      </c>
      <c r="AD283" s="1" t="s">
        <v>146</v>
      </c>
      <c r="AE283" s="1">
        <f>2500+300+700+300</f>
        <v>3800</v>
      </c>
      <c r="AJ283" s="1">
        <v>3</v>
      </c>
      <c r="AK283" s="1">
        <v>2</v>
      </c>
      <c r="AL283" s="1">
        <v>2</v>
      </c>
      <c r="AM283" s="1">
        <v>3</v>
      </c>
      <c r="AN283" s="1">
        <v>2</v>
      </c>
      <c r="AO283" s="1">
        <v>2</v>
      </c>
      <c r="AP283" s="1">
        <v>2</v>
      </c>
      <c r="AQ283" s="1">
        <v>1</v>
      </c>
      <c r="AR283" s="1">
        <v>2</v>
      </c>
      <c r="AV283" s="1">
        <v>2</v>
      </c>
      <c r="AX283" s="1">
        <v>2</v>
      </c>
      <c r="BA283" s="1">
        <v>2</v>
      </c>
      <c r="BB283" s="1">
        <v>2</v>
      </c>
      <c r="BF283" s="1">
        <v>2</v>
      </c>
      <c r="BI283" s="1">
        <v>1</v>
      </c>
      <c r="BJ283" s="1">
        <v>1</v>
      </c>
      <c r="BK283" s="1">
        <v>1</v>
      </c>
      <c r="BL283" s="1">
        <v>2</v>
      </c>
      <c r="BM283" s="1">
        <v>1</v>
      </c>
      <c r="BN283" s="1">
        <v>1</v>
      </c>
    </row>
    <row r="284" spans="1:66" ht="15" customHeight="1">
      <c r="A284" s="6">
        <v>39860</v>
      </c>
      <c r="B284" s="1">
        <v>1</v>
      </c>
      <c r="C284" s="1">
        <v>1</v>
      </c>
      <c r="D284" s="13">
        <v>1</v>
      </c>
      <c r="E284" s="1">
        <v>1</v>
      </c>
      <c r="F284" s="4"/>
      <c r="G284" s="1">
        <v>2</v>
      </c>
      <c r="H284" s="1">
        <v>60</v>
      </c>
      <c r="I284" s="1">
        <v>1000</v>
      </c>
      <c r="J284" s="1">
        <v>1</v>
      </c>
      <c r="K284" s="1">
        <v>1200</v>
      </c>
      <c r="L284" s="1">
        <v>1</v>
      </c>
      <c r="M284" s="1">
        <v>3000</v>
      </c>
      <c r="N284" s="1">
        <v>1</v>
      </c>
      <c r="O284" s="1">
        <v>2000</v>
      </c>
      <c r="Z284" s="1">
        <v>1</v>
      </c>
      <c r="AA284" s="2">
        <v>19000</v>
      </c>
      <c r="AB284" s="1">
        <v>1</v>
      </c>
      <c r="AC284" s="1">
        <v>4100</v>
      </c>
      <c r="AD284" s="1" t="s">
        <v>145</v>
      </c>
      <c r="AE284" s="1">
        <f>4000+3000</f>
        <v>7000</v>
      </c>
      <c r="AF284" s="1" t="s">
        <v>159</v>
      </c>
      <c r="AG284" s="1">
        <f>200+200+800</f>
        <v>1200</v>
      </c>
      <c r="AJ284" s="1">
        <v>3</v>
      </c>
      <c r="AK284" s="1">
        <v>2</v>
      </c>
      <c r="AL284" s="1">
        <v>2</v>
      </c>
      <c r="AM284" s="1">
        <v>3</v>
      </c>
      <c r="AN284" s="1">
        <v>2</v>
      </c>
      <c r="AO284" s="1">
        <v>2</v>
      </c>
      <c r="AP284" s="1">
        <v>2</v>
      </c>
      <c r="AQ284" s="1">
        <v>1</v>
      </c>
      <c r="AR284" s="1">
        <v>2</v>
      </c>
      <c r="AV284" s="1">
        <v>2</v>
      </c>
      <c r="AX284" s="1">
        <v>2</v>
      </c>
      <c r="BA284" s="1">
        <v>2</v>
      </c>
      <c r="BB284" s="1">
        <v>2</v>
      </c>
      <c r="BF284" s="1">
        <v>2</v>
      </c>
      <c r="BI284" s="1">
        <v>2</v>
      </c>
      <c r="BJ284" s="1">
        <v>1</v>
      </c>
      <c r="BK284" s="1">
        <v>1</v>
      </c>
      <c r="BL284" s="1">
        <v>2</v>
      </c>
      <c r="BM284" s="1">
        <v>3</v>
      </c>
      <c r="BN284" s="1">
        <v>1</v>
      </c>
    </row>
    <row r="285" spans="6:7" ht="15" customHeight="1">
      <c r="F285" s="4"/>
      <c r="G285" s="4"/>
    </row>
    <row r="286" spans="1:66" ht="15" customHeight="1">
      <c r="A286" s="6">
        <v>39859</v>
      </c>
      <c r="B286" s="1">
        <v>1</v>
      </c>
      <c r="C286" s="1">
        <v>1</v>
      </c>
      <c r="D286" s="13">
        <v>1</v>
      </c>
      <c r="E286" s="1">
        <v>1</v>
      </c>
      <c r="F286" s="4"/>
      <c r="G286" s="1">
        <v>2</v>
      </c>
      <c r="H286" s="1">
        <v>35</v>
      </c>
      <c r="I286" s="1">
        <v>400</v>
      </c>
      <c r="J286" s="1">
        <v>1</v>
      </c>
      <c r="K286" s="1">
        <v>2800</v>
      </c>
      <c r="N286" s="1">
        <v>1</v>
      </c>
      <c r="O286" s="1">
        <v>1000</v>
      </c>
      <c r="P286" s="1">
        <v>1</v>
      </c>
      <c r="Q286" s="1">
        <v>5000</v>
      </c>
      <c r="Z286" s="1">
        <v>1</v>
      </c>
      <c r="AA286" s="1">
        <v>15000</v>
      </c>
      <c r="AD286" s="1" t="s">
        <v>82</v>
      </c>
      <c r="AE286" s="1">
        <v>6800</v>
      </c>
      <c r="AJ286" s="1">
        <v>1</v>
      </c>
      <c r="AK286" s="1">
        <v>2</v>
      </c>
      <c r="AL286" s="1">
        <v>2</v>
      </c>
      <c r="AM286" s="1">
        <v>3</v>
      </c>
      <c r="AN286" s="1">
        <v>2</v>
      </c>
      <c r="AO286" s="1">
        <v>2</v>
      </c>
      <c r="AP286" s="1">
        <v>2</v>
      </c>
      <c r="AQ286" s="1">
        <v>1</v>
      </c>
      <c r="AR286" s="1">
        <v>2</v>
      </c>
      <c r="AV286" s="1">
        <v>2</v>
      </c>
      <c r="AX286" s="1">
        <v>2</v>
      </c>
      <c r="BA286" s="1">
        <v>2</v>
      </c>
      <c r="BB286" s="1">
        <v>2</v>
      </c>
      <c r="BF286" s="1">
        <v>2</v>
      </c>
      <c r="BI286" s="1">
        <v>2</v>
      </c>
      <c r="BJ286" s="1">
        <v>1</v>
      </c>
      <c r="BK286" s="1">
        <v>2</v>
      </c>
      <c r="BL286" s="1">
        <v>2</v>
      </c>
      <c r="BM286" s="1">
        <v>4</v>
      </c>
      <c r="BN286" s="1">
        <v>2</v>
      </c>
    </row>
    <row r="287" spans="1:66" ht="15" customHeight="1">
      <c r="A287" s="6">
        <v>39858</v>
      </c>
      <c r="B287" s="1">
        <v>1</v>
      </c>
      <c r="C287" s="1">
        <v>1</v>
      </c>
      <c r="D287" s="13">
        <v>1</v>
      </c>
      <c r="E287" s="1">
        <v>1</v>
      </c>
      <c r="F287" s="4"/>
      <c r="G287" s="1">
        <v>2</v>
      </c>
      <c r="H287" s="1">
        <v>30</v>
      </c>
      <c r="I287" s="1">
        <v>600</v>
      </c>
      <c r="J287" s="1">
        <v>1</v>
      </c>
      <c r="K287" s="1">
        <v>700</v>
      </c>
      <c r="L287" s="1">
        <v>1</v>
      </c>
      <c r="M287" s="1">
        <v>600</v>
      </c>
      <c r="P287" s="1">
        <v>1</v>
      </c>
      <c r="Q287" s="1">
        <v>800</v>
      </c>
      <c r="V287" s="1">
        <v>1</v>
      </c>
      <c r="W287" s="1">
        <v>27000</v>
      </c>
      <c r="AB287" s="1">
        <v>1</v>
      </c>
      <c r="AC287" s="1">
        <v>700</v>
      </c>
      <c r="AD287" s="1" t="s">
        <v>117</v>
      </c>
      <c r="AE287" s="1">
        <v>600</v>
      </c>
      <c r="AF287" s="1" t="s">
        <v>147</v>
      </c>
      <c r="AG287" s="1">
        <v>300</v>
      </c>
      <c r="AJ287" s="1">
        <v>3</v>
      </c>
      <c r="AK287" s="1">
        <v>2</v>
      </c>
      <c r="AL287" s="1">
        <v>2</v>
      </c>
      <c r="AM287" s="1" t="s">
        <v>2</v>
      </c>
      <c r="AN287" s="1">
        <v>2</v>
      </c>
      <c r="AO287" s="1">
        <v>2</v>
      </c>
      <c r="AP287" s="1">
        <v>2</v>
      </c>
      <c r="AQ287" s="1">
        <v>1</v>
      </c>
      <c r="AR287" s="1">
        <v>2</v>
      </c>
      <c r="AV287" s="1">
        <v>2</v>
      </c>
      <c r="AX287" s="1">
        <v>2</v>
      </c>
      <c r="BA287" s="1">
        <v>1</v>
      </c>
      <c r="BB287" s="1">
        <v>2</v>
      </c>
      <c r="BF287" s="1">
        <v>2</v>
      </c>
      <c r="BI287" s="1">
        <v>2</v>
      </c>
      <c r="BJ287" s="1">
        <v>1</v>
      </c>
      <c r="BK287" s="1">
        <v>2</v>
      </c>
      <c r="BL287" s="1">
        <v>2</v>
      </c>
      <c r="BM287" s="1">
        <v>4</v>
      </c>
      <c r="BN287" s="1">
        <v>2</v>
      </c>
    </row>
    <row r="288" spans="1:66" ht="15" customHeight="1">
      <c r="A288" s="6">
        <v>39858</v>
      </c>
      <c r="B288" s="1">
        <v>1</v>
      </c>
      <c r="C288" s="1">
        <v>1</v>
      </c>
      <c r="D288" s="13">
        <v>1</v>
      </c>
      <c r="E288" s="1">
        <v>1</v>
      </c>
      <c r="F288" s="4"/>
      <c r="G288" s="1">
        <v>2</v>
      </c>
      <c r="H288" s="1">
        <v>17</v>
      </c>
      <c r="I288" s="1">
        <v>150</v>
      </c>
      <c r="J288" s="1">
        <v>1</v>
      </c>
      <c r="K288" s="1">
        <v>2800</v>
      </c>
      <c r="N288" s="1">
        <v>1</v>
      </c>
      <c r="O288" s="1">
        <v>2000</v>
      </c>
      <c r="P288" s="1">
        <v>1</v>
      </c>
      <c r="Q288" s="1">
        <v>12000</v>
      </c>
      <c r="V288" s="1">
        <v>1</v>
      </c>
      <c r="W288" s="1">
        <v>15000</v>
      </c>
      <c r="Z288" s="1">
        <v>1</v>
      </c>
      <c r="AA288" s="1">
        <v>2000</v>
      </c>
      <c r="AJ288" s="1">
        <v>1</v>
      </c>
      <c r="AK288" s="1">
        <v>2</v>
      </c>
      <c r="AL288" s="1">
        <v>2</v>
      </c>
      <c r="AM288" s="1">
        <v>2</v>
      </c>
      <c r="AN288" s="1">
        <v>2</v>
      </c>
      <c r="AO288" s="1">
        <v>2</v>
      </c>
      <c r="AP288" s="1">
        <v>2</v>
      </c>
      <c r="AQ288" s="1">
        <v>1</v>
      </c>
      <c r="AR288" s="1">
        <v>2</v>
      </c>
      <c r="AV288" s="1">
        <v>2</v>
      </c>
      <c r="AX288" s="1">
        <v>2</v>
      </c>
      <c r="BA288" s="1">
        <v>2</v>
      </c>
      <c r="BB288" s="1">
        <v>2</v>
      </c>
      <c r="BF288" s="1">
        <v>2</v>
      </c>
      <c r="BI288" s="1">
        <v>2</v>
      </c>
      <c r="BJ288" s="1">
        <v>1</v>
      </c>
      <c r="BK288" s="1">
        <v>2</v>
      </c>
      <c r="BL288" s="1">
        <v>2</v>
      </c>
      <c r="BM288" s="1">
        <v>1</v>
      </c>
      <c r="BN288" s="1">
        <v>1</v>
      </c>
    </row>
    <row r="289" spans="1:66" ht="15" customHeight="1">
      <c r="A289" s="6">
        <v>39858</v>
      </c>
      <c r="B289" s="1">
        <v>1</v>
      </c>
      <c r="C289" s="1">
        <v>1</v>
      </c>
      <c r="D289" s="13">
        <v>1</v>
      </c>
      <c r="E289" s="1">
        <v>1</v>
      </c>
      <c r="F289" s="4"/>
      <c r="G289" s="1">
        <v>2</v>
      </c>
      <c r="H289" s="1">
        <v>25</v>
      </c>
      <c r="I289" s="1">
        <v>200</v>
      </c>
      <c r="AJ289" s="1">
        <v>3</v>
      </c>
      <c r="AK289" s="1">
        <v>2</v>
      </c>
      <c r="AL289" s="1">
        <v>2</v>
      </c>
      <c r="AM289" s="1">
        <v>3</v>
      </c>
      <c r="AN289" s="1">
        <v>2</v>
      </c>
      <c r="AO289" s="1">
        <v>2</v>
      </c>
      <c r="AP289" s="1">
        <v>2</v>
      </c>
      <c r="AQ289" s="1">
        <v>1</v>
      </c>
      <c r="AR289" s="1">
        <v>2</v>
      </c>
      <c r="AV289" s="1">
        <v>2</v>
      </c>
      <c r="AX289" s="1">
        <v>2</v>
      </c>
      <c r="BA289" s="1">
        <v>2</v>
      </c>
      <c r="BB289" s="1">
        <v>2</v>
      </c>
      <c r="BF289" s="1">
        <v>2</v>
      </c>
      <c r="BI289" s="1">
        <v>2</v>
      </c>
      <c r="BJ289" s="1">
        <v>1</v>
      </c>
      <c r="BK289" s="1">
        <v>2</v>
      </c>
      <c r="BL289" s="1">
        <v>2</v>
      </c>
      <c r="BM289" s="1">
        <v>4</v>
      </c>
      <c r="BN289" s="1">
        <v>2</v>
      </c>
    </row>
    <row r="290" spans="1:66" ht="15" customHeight="1">
      <c r="A290" s="6">
        <v>39858</v>
      </c>
      <c r="B290" s="1">
        <v>1</v>
      </c>
      <c r="C290" s="1">
        <v>1</v>
      </c>
      <c r="D290" s="13">
        <v>1</v>
      </c>
      <c r="E290" s="1">
        <v>1</v>
      </c>
      <c r="F290" s="4"/>
      <c r="G290" s="1">
        <v>2</v>
      </c>
      <c r="H290" s="1">
        <v>15</v>
      </c>
      <c r="I290" s="1">
        <v>300</v>
      </c>
      <c r="J290" s="1">
        <v>1</v>
      </c>
      <c r="K290" s="1">
        <v>1200</v>
      </c>
      <c r="N290" s="1">
        <v>1</v>
      </c>
      <c r="O290" s="1">
        <v>5000</v>
      </c>
      <c r="Z290" s="1">
        <v>1</v>
      </c>
      <c r="AA290" s="1">
        <v>25000</v>
      </c>
      <c r="AJ290" s="1">
        <v>1</v>
      </c>
      <c r="AK290" s="1">
        <v>1</v>
      </c>
      <c r="AL290" s="1">
        <v>2</v>
      </c>
      <c r="AM290" s="1">
        <v>2</v>
      </c>
      <c r="AN290" s="1">
        <v>2</v>
      </c>
      <c r="AO290" s="1">
        <v>2</v>
      </c>
      <c r="AP290" s="1">
        <v>2</v>
      </c>
      <c r="AQ290" s="1">
        <v>1</v>
      </c>
      <c r="AR290" s="1">
        <v>2</v>
      </c>
      <c r="AV290" s="1">
        <v>2</v>
      </c>
      <c r="AX290" s="1">
        <v>2</v>
      </c>
      <c r="BA290" s="1">
        <v>2</v>
      </c>
      <c r="BB290" s="1">
        <v>2</v>
      </c>
      <c r="BF290" s="1">
        <v>2</v>
      </c>
      <c r="BI290" s="1">
        <v>2</v>
      </c>
      <c r="BJ290" s="1">
        <v>1</v>
      </c>
      <c r="BK290" s="1">
        <v>2</v>
      </c>
      <c r="BL290" s="1">
        <v>2</v>
      </c>
      <c r="BM290" s="1">
        <v>4</v>
      </c>
      <c r="BN290" s="1">
        <v>1</v>
      </c>
    </row>
    <row r="291" spans="1:66" ht="15" customHeight="1">
      <c r="A291" s="6">
        <v>39858</v>
      </c>
      <c r="B291" s="1">
        <v>1</v>
      </c>
      <c r="C291" s="1">
        <v>1</v>
      </c>
      <c r="D291" s="13">
        <v>1</v>
      </c>
      <c r="E291" s="1">
        <v>1</v>
      </c>
      <c r="F291" s="4"/>
      <c r="G291" s="1">
        <v>2</v>
      </c>
      <c r="H291" s="1">
        <v>40</v>
      </c>
      <c r="I291" s="1">
        <v>350</v>
      </c>
      <c r="V291" s="1">
        <v>1</v>
      </c>
      <c r="W291" s="1">
        <v>23000</v>
      </c>
      <c r="AJ291" s="1">
        <v>1</v>
      </c>
      <c r="AK291" s="1">
        <v>2</v>
      </c>
      <c r="AL291" s="1">
        <v>2</v>
      </c>
      <c r="AM291" s="1">
        <v>2</v>
      </c>
      <c r="AN291" s="1">
        <v>2</v>
      </c>
      <c r="AO291" s="1">
        <v>2</v>
      </c>
      <c r="AP291" s="1">
        <v>2</v>
      </c>
      <c r="AQ291" s="1">
        <v>1</v>
      </c>
      <c r="AR291" s="1">
        <v>2</v>
      </c>
      <c r="AV291" s="1">
        <v>2</v>
      </c>
      <c r="AX291" s="1">
        <v>2</v>
      </c>
      <c r="BA291" s="1">
        <v>2</v>
      </c>
      <c r="BB291" s="1">
        <v>2</v>
      </c>
      <c r="BF291" s="1">
        <v>2</v>
      </c>
      <c r="BI291" s="1">
        <v>2</v>
      </c>
      <c r="BJ291" s="1">
        <v>1</v>
      </c>
      <c r="BK291" s="1">
        <v>1</v>
      </c>
      <c r="BL291" s="1">
        <v>2</v>
      </c>
      <c r="BM291" s="1">
        <v>4</v>
      </c>
      <c r="BN291" s="1">
        <v>1</v>
      </c>
    </row>
    <row r="292" spans="1:66" ht="15" customHeight="1">
      <c r="A292" s="6">
        <v>39858</v>
      </c>
      <c r="B292" s="1">
        <v>1</v>
      </c>
      <c r="C292" s="1">
        <v>2</v>
      </c>
      <c r="D292" s="13">
        <v>1</v>
      </c>
      <c r="E292" s="1">
        <v>1</v>
      </c>
      <c r="F292" s="4"/>
      <c r="G292" s="1">
        <v>2</v>
      </c>
      <c r="H292" s="1">
        <v>30</v>
      </c>
      <c r="I292" s="1">
        <v>300</v>
      </c>
      <c r="N292" s="1">
        <v>1</v>
      </c>
      <c r="O292" s="1">
        <v>15000</v>
      </c>
      <c r="V292" s="1">
        <v>1</v>
      </c>
      <c r="W292" s="1">
        <v>3000</v>
      </c>
      <c r="Z292" s="1">
        <v>1</v>
      </c>
      <c r="AA292" s="1">
        <v>15000</v>
      </c>
      <c r="AJ292" s="1">
        <v>1</v>
      </c>
      <c r="AK292" s="1">
        <v>2</v>
      </c>
      <c r="AL292" s="1">
        <v>2</v>
      </c>
      <c r="AM292" s="1">
        <v>2</v>
      </c>
      <c r="AN292" s="1">
        <v>2</v>
      </c>
      <c r="AO292" s="1">
        <v>2</v>
      </c>
      <c r="AP292" s="1">
        <v>2</v>
      </c>
      <c r="AQ292" s="1">
        <v>1</v>
      </c>
      <c r="AR292" s="1">
        <v>2</v>
      </c>
      <c r="AV292" s="1">
        <v>2</v>
      </c>
      <c r="AX292" s="1">
        <v>2</v>
      </c>
      <c r="BA292" s="1">
        <v>2</v>
      </c>
      <c r="BB292" s="1">
        <v>2</v>
      </c>
      <c r="BF292" s="1">
        <v>2</v>
      </c>
      <c r="BI292" s="1">
        <v>2</v>
      </c>
      <c r="BJ292" s="1">
        <v>1</v>
      </c>
      <c r="BK292" s="1">
        <v>2</v>
      </c>
      <c r="BL292" s="1">
        <v>1</v>
      </c>
      <c r="BM292" s="1">
        <v>4</v>
      </c>
      <c r="BN292" s="1">
        <v>1</v>
      </c>
    </row>
    <row r="293" spans="1:66" ht="15" customHeight="1">
      <c r="A293" s="6">
        <v>39858</v>
      </c>
      <c r="B293" s="1">
        <v>1</v>
      </c>
      <c r="C293" s="1">
        <v>1</v>
      </c>
      <c r="D293" s="13">
        <v>1</v>
      </c>
      <c r="E293" s="1">
        <v>1</v>
      </c>
      <c r="F293" s="4"/>
      <c r="G293" s="1">
        <v>2</v>
      </c>
      <c r="H293" s="1">
        <v>35</v>
      </c>
      <c r="I293" s="1">
        <v>700</v>
      </c>
      <c r="J293" s="1">
        <v>1</v>
      </c>
      <c r="K293" s="1">
        <v>300</v>
      </c>
      <c r="N293" s="1">
        <v>1</v>
      </c>
      <c r="O293" s="1">
        <v>2000</v>
      </c>
      <c r="Z293" s="1">
        <v>1</v>
      </c>
      <c r="AA293" s="1">
        <v>17000</v>
      </c>
      <c r="AJ293" s="1">
        <v>3</v>
      </c>
      <c r="AK293" s="1">
        <v>2</v>
      </c>
      <c r="AL293" s="1">
        <v>2</v>
      </c>
      <c r="AM293" s="1">
        <v>2</v>
      </c>
      <c r="AN293" s="1">
        <v>2</v>
      </c>
      <c r="AO293" s="1">
        <v>2</v>
      </c>
      <c r="AP293" s="1">
        <v>2</v>
      </c>
      <c r="AQ293" s="1">
        <v>1</v>
      </c>
      <c r="AR293" s="1">
        <v>2</v>
      </c>
      <c r="AV293" s="1">
        <v>2</v>
      </c>
      <c r="AX293" s="1">
        <v>2</v>
      </c>
      <c r="BA293" s="1">
        <v>2</v>
      </c>
      <c r="BB293" s="1">
        <v>2</v>
      </c>
      <c r="BF293" s="1">
        <v>2</v>
      </c>
      <c r="BI293" s="1">
        <v>2</v>
      </c>
      <c r="BJ293" s="1">
        <v>1</v>
      </c>
      <c r="BK293" s="1">
        <v>2</v>
      </c>
      <c r="BL293" s="1">
        <v>2</v>
      </c>
      <c r="BM293" s="1">
        <v>4</v>
      </c>
      <c r="BN293" s="1">
        <v>2</v>
      </c>
    </row>
    <row r="294" spans="1:66" ht="15" customHeight="1">
      <c r="A294" s="6">
        <v>39858</v>
      </c>
      <c r="B294" s="1">
        <v>1</v>
      </c>
      <c r="C294" s="1">
        <v>1</v>
      </c>
      <c r="D294" s="13">
        <v>1</v>
      </c>
      <c r="E294" s="1">
        <v>1</v>
      </c>
      <c r="F294" s="4"/>
      <c r="G294" s="1">
        <v>2</v>
      </c>
      <c r="H294" s="1">
        <v>38</v>
      </c>
      <c r="I294" s="1">
        <v>380</v>
      </c>
      <c r="AJ294" s="1">
        <v>1</v>
      </c>
      <c r="AK294" s="1">
        <v>2</v>
      </c>
      <c r="AL294" s="1">
        <v>2</v>
      </c>
      <c r="AM294" s="1">
        <v>2</v>
      </c>
      <c r="AN294" s="1">
        <v>2</v>
      </c>
      <c r="AO294" s="1">
        <v>2</v>
      </c>
      <c r="AP294" s="1">
        <v>2</v>
      </c>
      <c r="AQ294" s="1">
        <v>1</v>
      </c>
      <c r="AR294" s="1">
        <v>2</v>
      </c>
      <c r="AV294" s="1">
        <v>2</v>
      </c>
      <c r="AX294" s="1">
        <v>2</v>
      </c>
      <c r="BA294" s="1">
        <v>2</v>
      </c>
      <c r="BB294" s="1">
        <v>2</v>
      </c>
      <c r="BF294" s="1">
        <v>2</v>
      </c>
      <c r="BI294" s="1">
        <v>2</v>
      </c>
      <c r="BJ294" s="1">
        <v>1</v>
      </c>
      <c r="BK294" s="1">
        <v>2</v>
      </c>
      <c r="BL294" s="1">
        <v>2</v>
      </c>
      <c r="BM294" s="1">
        <v>4</v>
      </c>
      <c r="BN294" s="1">
        <v>1</v>
      </c>
    </row>
    <row r="295" spans="1:66" ht="15" customHeight="1">
      <c r="A295" s="6">
        <v>39858</v>
      </c>
      <c r="B295" s="1">
        <v>1</v>
      </c>
      <c r="C295" s="1">
        <v>1</v>
      </c>
      <c r="D295" s="13">
        <v>1</v>
      </c>
      <c r="E295" s="1">
        <v>1</v>
      </c>
      <c r="F295" s="4"/>
      <c r="G295" s="1">
        <v>2</v>
      </c>
      <c r="H295" s="1">
        <v>50</v>
      </c>
      <c r="I295" s="1">
        <v>550</v>
      </c>
      <c r="J295" s="1">
        <v>1</v>
      </c>
      <c r="K295" s="1">
        <v>800</v>
      </c>
      <c r="N295" s="1">
        <v>1</v>
      </c>
      <c r="O295" s="1">
        <v>600</v>
      </c>
      <c r="R295" s="1">
        <v>1</v>
      </c>
      <c r="S295" s="1">
        <v>1500</v>
      </c>
      <c r="V295" s="1">
        <v>1</v>
      </c>
      <c r="W295" s="1">
        <v>14900</v>
      </c>
      <c r="AB295" s="1">
        <v>1</v>
      </c>
      <c r="AC295" s="1">
        <v>400</v>
      </c>
      <c r="AJ295" s="1">
        <v>1</v>
      </c>
      <c r="AK295" s="1">
        <v>2</v>
      </c>
      <c r="AL295" s="1">
        <v>2</v>
      </c>
      <c r="AM295" s="1" t="s">
        <v>2</v>
      </c>
      <c r="AN295" s="1">
        <v>2</v>
      </c>
      <c r="AO295" s="1">
        <v>2</v>
      </c>
      <c r="AP295" s="1">
        <v>2</v>
      </c>
      <c r="AQ295" s="1">
        <v>1</v>
      </c>
      <c r="AR295" s="1">
        <v>2</v>
      </c>
      <c r="AV295" s="1">
        <v>2</v>
      </c>
      <c r="AX295" s="1">
        <v>2</v>
      </c>
      <c r="BA295" s="1">
        <v>2</v>
      </c>
      <c r="BB295" s="1">
        <v>2</v>
      </c>
      <c r="BF295" s="1">
        <v>2</v>
      </c>
      <c r="BI295" s="1">
        <v>2</v>
      </c>
      <c r="BJ295" s="1">
        <v>1</v>
      </c>
      <c r="BK295" s="1">
        <v>1</v>
      </c>
      <c r="BL295" s="1">
        <v>2</v>
      </c>
      <c r="BM295" s="1">
        <v>4</v>
      </c>
      <c r="BN295" s="1">
        <v>1</v>
      </c>
    </row>
    <row r="296" spans="6:7" ht="15" customHeight="1">
      <c r="F296" s="4"/>
      <c r="G296" s="4"/>
    </row>
    <row r="297" spans="1:66" ht="15" customHeight="1">
      <c r="A297" s="6">
        <v>39858</v>
      </c>
      <c r="B297" s="1">
        <v>1</v>
      </c>
      <c r="C297" s="1">
        <v>1</v>
      </c>
      <c r="D297" s="13">
        <v>1</v>
      </c>
      <c r="E297" s="1">
        <v>1</v>
      </c>
      <c r="F297" s="4"/>
      <c r="G297" s="1">
        <v>2</v>
      </c>
      <c r="H297" s="1">
        <v>60</v>
      </c>
      <c r="I297" s="1">
        <v>400</v>
      </c>
      <c r="N297" s="1">
        <v>1</v>
      </c>
      <c r="O297" s="1">
        <v>10000</v>
      </c>
      <c r="V297" s="1">
        <v>1</v>
      </c>
      <c r="W297" s="1">
        <v>23000</v>
      </c>
      <c r="Z297" s="1">
        <v>1</v>
      </c>
      <c r="AA297" s="1">
        <v>5000</v>
      </c>
      <c r="AJ297" s="1">
        <v>1</v>
      </c>
      <c r="AK297" s="1">
        <v>2</v>
      </c>
      <c r="AL297" s="1">
        <v>2</v>
      </c>
      <c r="AM297" s="1">
        <v>2</v>
      </c>
      <c r="AN297" s="1">
        <v>2</v>
      </c>
      <c r="AO297" s="1">
        <v>2</v>
      </c>
      <c r="AP297" s="1">
        <v>2</v>
      </c>
      <c r="AQ297" s="1">
        <v>1</v>
      </c>
      <c r="AR297" s="1">
        <v>2</v>
      </c>
      <c r="AV297" s="1">
        <v>2</v>
      </c>
      <c r="AX297" s="1">
        <v>2</v>
      </c>
      <c r="BA297" s="1">
        <v>2</v>
      </c>
      <c r="BB297" s="1">
        <v>2</v>
      </c>
      <c r="BF297" s="1">
        <v>2</v>
      </c>
      <c r="BI297" s="1">
        <v>2</v>
      </c>
      <c r="BJ297" s="1">
        <v>1</v>
      </c>
      <c r="BK297" s="1">
        <v>1</v>
      </c>
      <c r="BL297" s="1">
        <v>2</v>
      </c>
      <c r="BM297" s="1">
        <v>4</v>
      </c>
      <c r="BN297" s="1">
        <v>2</v>
      </c>
    </row>
    <row r="298" spans="1:66" ht="15" customHeight="1">
      <c r="A298" s="6">
        <v>39859</v>
      </c>
      <c r="B298" s="1">
        <v>1</v>
      </c>
      <c r="C298" s="1">
        <v>1</v>
      </c>
      <c r="D298" s="13">
        <v>1</v>
      </c>
      <c r="E298" s="1">
        <v>1</v>
      </c>
      <c r="F298" s="4"/>
      <c r="G298" s="1">
        <v>2</v>
      </c>
      <c r="H298" s="1">
        <v>55</v>
      </c>
      <c r="I298" s="1">
        <v>300</v>
      </c>
      <c r="N298" s="1">
        <v>1</v>
      </c>
      <c r="O298" s="1">
        <v>5000</v>
      </c>
      <c r="V298" s="1">
        <v>1</v>
      </c>
      <c r="W298" s="1">
        <v>30500</v>
      </c>
      <c r="AJ298" s="1">
        <v>3</v>
      </c>
      <c r="AK298" s="1">
        <v>2</v>
      </c>
      <c r="AL298" s="1">
        <v>2</v>
      </c>
      <c r="AM298" s="1" t="s">
        <v>148</v>
      </c>
      <c r="AN298" s="1">
        <v>2</v>
      </c>
      <c r="AO298" s="1">
        <v>2</v>
      </c>
      <c r="AP298" s="1">
        <v>2</v>
      </c>
      <c r="AQ298" s="1">
        <v>1</v>
      </c>
      <c r="AR298" s="1">
        <v>2</v>
      </c>
      <c r="AV298" s="1">
        <v>2</v>
      </c>
      <c r="AX298" s="1">
        <v>2</v>
      </c>
      <c r="BA298" s="1">
        <v>2</v>
      </c>
      <c r="BB298" s="1">
        <v>2</v>
      </c>
      <c r="BF298" s="1">
        <v>2</v>
      </c>
      <c r="BI298" s="1">
        <v>2</v>
      </c>
      <c r="BJ298" s="1">
        <v>1</v>
      </c>
      <c r="BK298" s="1">
        <v>2</v>
      </c>
      <c r="BL298" s="1">
        <v>2</v>
      </c>
      <c r="BM298" s="1">
        <v>4</v>
      </c>
      <c r="BN298" s="1">
        <v>1</v>
      </c>
    </row>
    <row r="299" spans="1:7" ht="15" customHeight="1">
      <c r="A299" s="6">
        <v>39860</v>
      </c>
      <c r="F299" s="4"/>
      <c r="G299" s="4"/>
    </row>
    <row r="300" spans="1:66" ht="15" customHeight="1">
      <c r="A300" s="6">
        <v>39867</v>
      </c>
      <c r="B300" s="1">
        <v>1</v>
      </c>
      <c r="C300" s="1">
        <v>1</v>
      </c>
      <c r="D300" s="13">
        <v>1</v>
      </c>
      <c r="E300" s="1">
        <v>1</v>
      </c>
      <c r="F300" s="4"/>
      <c r="G300" s="1">
        <v>2</v>
      </c>
      <c r="H300" s="1">
        <v>35</v>
      </c>
      <c r="I300" s="1">
        <v>350</v>
      </c>
      <c r="J300" s="1">
        <v>1</v>
      </c>
      <c r="K300" s="1">
        <v>2000</v>
      </c>
      <c r="V300" s="1">
        <v>1</v>
      </c>
      <c r="W300" s="1">
        <v>32000</v>
      </c>
      <c r="AJ300" s="1">
        <v>3</v>
      </c>
      <c r="AK300" s="1">
        <v>2</v>
      </c>
      <c r="AL300" s="1">
        <v>2</v>
      </c>
      <c r="AM300" s="1">
        <v>3</v>
      </c>
      <c r="AN300" s="1">
        <v>2</v>
      </c>
      <c r="AO300" s="1">
        <v>2</v>
      </c>
      <c r="AP300" s="1">
        <v>2</v>
      </c>
      <c r="AQ300" s="1">
        <v>1</v>
      </c>
      <c r="AR300" s="1">
        <v>2</v>
      </c>
      <c r="AV300" s="1">
        <v>2</v>
      </c>
      <c r="AX300" s="1">
        <v>2</v>
      </c>
      <c r="BA300" s="1">
        <v>2</v>
      </c>
      <c r="BB300" s="1">
        <v>2</v>
      </c>
      <c r="BF300" s="1">
        <v>2</v>
      </c>
      <c r="BI300" s="1">
        <v>2</v>
      </c>
      <c r="BJ300" s="1">
        <v>1</v>
      </c>
      <c r="BK300" s="1">
        <v>2</v>
      </c>
      <c r="BL300" s="1">
        <v>2</v>
      </c>
      <c r="BM300" s="1">
        <v>4</v>
      </c>
      <c r="BN300" s="1">
        <v>1</v>
      </c>
    </row>
    <row r="301" spans="1:7" ht="15" customHeight="1">
      <c r="A301" s="6">
        <v>39860</v>
      </c>
      <c r="F301" s="4"/>
      <c r="G301" s="4"/>
    </row>
    <row r="302" spans="1:66" ht="15" customHeight="1">
      <c r="A302" s="6">
        <v>39860</v>
      </c>
      <c r="B302" s="1">
        <v>1</v>
      </c>
      <c r="C302" s="1">
        <v>1</v>
      </c>
      <c r="D302" s="13">
        <v>1</v>
      </c>
      <c r="E302" s="1">
        <v>1</v>
      </c>
      <c r="F302" s="4"/>
      <c r="G302" s="1">
        <v>2</v>
      </c>
      <c r="H302" s="1">
        <v>45</v>
      </c>
      <c r="I302" s="1">
        <v>550</v>
      </c>
      <c r="X302" s="1">
        <v>1</v>
      </c>
      <c r="Y302" s="1">
        <v>40000</v>
      </c>
      <c r="AJ302" s="1">
        <v>3</v>
      </c>
      <c r="AK302" s="1">
        <v>2</v>
      </c>
      <c r="AL302" s="1">
        <v>2</v>
      </c>
      <c r="AM302" s="1">
        <v>2</v>
      </c>
      <c r="AN302" s="1">
        <v>2</v>
      </c>
      <c r="AO302" s="1">
        <v>2</v>
      </c>
      <c r="AP302" s="1">
        <v>2</v>
      </c>
      <c r="AQ302" s="1">
        <v>1</v>
      </c>
      <c r="AR302" s="1">
        <v>2</v>
      </c>
      <c r="AV302" s="1">
        <v>2</v>
      </c>
      <c r="AX302" s="1">
        <v>2</v>
      </c>
      <c r="BA302" s="1">
        <v>2</v>
      </c>
      <c r="BB302" s="1">
        <v>2</v>
      </c>
      <c r="BF302" s="1">
        <v>2</v>
      </c>
      <c r="BI302" s="1">
        <v>2</v>
      </c>
      <c r="BJ302" s="1">
        <v>1</v>
      </c>
      <c r="BK302" s="1">
        <v>2</v>
      </c>
      <c r="BL302" s="1">
        <v>2</v>
      </c>
      <c r="BM302" s="1">
        <v>4</v>
      </c>
      <c r="BN302" s="1">
        <v>1</v>
      </c>
    </row>
    <row r="303" spans="1:66" ht="15" customHeight="1">
      <c r="A303" s="6">
        <v>39860</v>
      </c>
      <c r="B303" s="1">
        <v>1</v>
      </c>
      <c r="C303" s="1">
        <v>1</v>
      </c>
      <c r="D303" s="13">
        <v>1</v>
      </c>
      <c r="E303" s="1">
        <v>1</v>
      </c>
      <c r="F303" s="4"/>
      <c r="G303" s="1">
        <v>2</v>
      </c>
      <c r="H303" s="1">
        <v>40</v>
      </c>
      <c r="I303" s="1">
        <v>400</v>
      </c>
      <c r="V303" s="1">
        <v>1</v>
      </c>
      <c r="W303" s="1">
        <v>16000</v>
      </c>
      <c r="AD303" s="1" t="s">
        <v>81</v>
      </c>
      <c r="AE303" s="1">
        <v>1500</v>
      </c>
      <c r="AJ303" s="1">
        <v>1</v>
      </c>
      <c r="AK303" s="1">
        <v>2</v>
      </c>
      <c r="AL303" s="1">
        <v>2</v>
      </c>
      <c r="AN303" s="1">
        <v>2</v>
      </c>
      <c r="AO303" s="1">
        <v>2</v>
      </c>
      <c r="AP303" s="1">
        <v>2</v>
      </c>
      <c r="AQ303" s="1">
        <v>1</v>
      </c>
      <c r="AR303" s="1">
        <v>2</v>
      </c>
      <c r="AV303" s="1">
        <v>2</v>
      </c>
      <c r="AX303" s="1">
        <v>2</v>
      </c>
      <c r="BA303" s="1">
        <v>2</v>
      </c>
      <c r="BB303" s="1">
        <v>2</v>
      </c>
      <c r="BF303" s="1">
        <v>2</v>
      </c>
      <c r="BI303" s="1">
        <v>2</v>
      </c>
      <c r="BJ303" s="1">
        <v>1</v>
      </c>
      <c r="BK303" s="1">
        <v>2</v>
      </c>
      <c r="BL303" s="1">
        <v>2</v>
      </c>
      <c r="BM303" s="1">
        <v>1</v>
      </c>
      <c r="BN303" s="1">
        <v>1</v>
      </c>
    </row>
    <row r="304" spans="1:66" ht="15" customHeight="1">
      <c r="A304" s="6">
        <v>39859</v>
      </c>
      <c r="B304" s="1">
        <v>1</v>
      </c>
      <c r="C304" s="1">
        <v>1</v>
      </c>
      <c r="D304" s="13">
        <v>1</v>
      </c>
      <c r="E304" s="1">
        <v>1</v>
      </c>
      <c r="F304" s="4"/>
      <c r="G304" s="1">
        <v>2</v>
      </c>
      <c r="H304" s="1">
        <v>55</v>
      </c>
      <c r="I304" s="1">
        <v>600</v>
      </c>
      <c r="J304" s="1">
        <v>1</v>
      </c>
      <c r="K304" s="1">
        <v>3000</v>
      </c>
      <c r="R304" s="1">
        <v>1</v>
      </c>
      <c r="S304" s="1">
        <v>30000</v>
      </c>
      <c r="Z304" s="1">
        <v>1</v>
      </c>
      <c r="AA304" s="1">
        <v>3000</v>
      </c>
      <c r="AJ304" s="1">
        <v>3</v>
      </c>
      <c r="AK304" s="1">
        <v>2</v>
      </c>
      <c r="AL304" s="1">
        <v>2</v>
      </c>
      <c r="AM304" s="1">
        <v>2</v>
      </c>
      <c r="AN304" s="1">
        <v>2</v>
      </c>
      <c r="AO304" s="1">
        <v>2</v>
      </c>
      <c r="AP304" s="1">
        <v>2</v>
      </c>
      <c r="AQ304" s="1">
        <v>1</v>
      </c>
      <c r="AR304" s="1">
        <v>2</v>
      </c>
      <c r="AV304" s="1">
        <v>2</v>
      </c>
      <c r="AX304" s="1">
        <v>2</v>
      </c>
      <c r="BA304" s="1">
        <v>2</v>
      </c>
      <c r="BB304" s="1">
        <v>2</v>
      </c>
      <c r="BF304" s="1">
        <v>2</v>
      </c>
      <c r="BI304" s="1">
        <v>2</v>
      </c>
      <c r="BK304" s="1">
        <v>2</v>
      </c>
      <c r="BL304" s="1">
        <v>2</v>
      </c>
      <c r="BM304" s="1">
        <v>1</v>
      </c>
      <c r="BN304" s="1">
        <v>1</v>
      </c>
    </row>
    <row r="305" spans="1:66" ht="15" customHeight="1">
      <c r="A305" s="6">
        <v>39859</v>
      </c>
      <c r="B305" s="1">
        <v>1</v>
      </c>
      <c r="C305" s="1">
        <v>1</v>
      </c>
      <c r="D305" s="13">
        <v>1</v>
      </c>
      <c r="E305" s="1">
        <v>1</v>
      </c>
      <c r="F305" s="4"/>
      <c r="G305" s="1">
        <v>2</v>
      </c>
      <c r="H305" s="1">
        <v>40</v>
      </c>
      <c r="I305" s="1">
        <v>430</v>
      </c>
      <c r="J305" s="1">
        <v>1</v>
      </c>
      <c r="K305" s="1">
        <v>2000</v>
      </c>
      <c r="N305" s="1">
        <v>1</v>
      </c>
      <c r="O305" s="1">
        <v>350</v>
      </c>
      <c r="V305" s="1">
        <v>1</v>
      </c>
      <c r="W305" s="1">
        <v>13500</v>
      </c>
      <c r="Z305" s="1">
        <v>1</v>
      </c>
      <c r="AA305" s="1">
        <v>15000</v>
      </c>
      <c r="AJ305" s="1">
        <v>1</v>
      </c>
      <c r="AK305" s="1">
        <v>2</v>
      </c>
      <c r="AL305" s="1">
        <v>2</v>
      </c>
      <c r="AM305" s="1">
        <v>3</v>
      </c>
      <c r="AN305" s="1">
        <v>2</v>
      </c>
      <c r="AO305" s="1">
        <v>2</v>
      </c>
      <c r="AP305" s="1">
        <v>2</v>
      </c>
      <c r="AQ305" s="1">
        <v>1</v>
      </c>
      <c r="AR305" s="1">
        <v>2</v>
      </c>
      <c r="AV305" s="1">
        <v>2</v>
      </c>
      <c r="AX305" s="1">
        <v>2</v>
      </c>
      <c r="BA305" s="1">
        <v>2</v>
      </c>
      <c r="BB305" s="1">
        <v>2</v>
      </c>
      <c r="BF305" s="1">
        <v>2</v>
      </c>
      <c r="BI305" s="1">
        <v>2</v>
      </c>
      <c r="BJ305" s="1">
        <v>1</v>
      </c>
      <c r="BK305" s="1">
        <v>2</v>
      </c>
      <c r="BL305" s="1">
        <v>2</v>
      </c>
      <c r="BM305" s="1">
        <v>4</v>
      </c>
      <c r="BN305" s="1">
        <v>1</v>
      </c>
    </row>
    <row r="306" spans="1:66" ht="15" customHeight="1">
      <c r="A306" s="6">
        <v>39859</v>
      </c>
      <c r="B306" s="1">
        <v>1</v>
      </c>
      <c r="C306" s="1">
        <v>1</v>
      </c>
      <c r="D306" s="13">
        <v>1</v>
      </c>
      <c r="E306" s="1">
        <v>1</v>
      </c>
      <c r="F306" s="4"/>
      <c r="G306" s="1">
        <v>2</v>
      </c>
      <c r="H306" s="1">
        <v>10</v>
      </c>
      <c r="I306" s="1">
        <v>100</v>
      </c>
      <c r="J306" s="1">
        <v>1</v>
      </c>
      <c r="K306" s="1">
        <v>6000</v>
      </c>
      <c r="V306" s="1">
        <v>1</v>
      </c>
      <c r="W306" s="1">
        <v>20000</v>
      </c>
      <c r="AJ306" s="1">
        <v>1</v>
      </c>
      <c r="AK306" s="1">
        <v>2</v>
      </c>
      <c r="AL306" s="1">
        <v>2</v>
      </c>
      <c r="AM306" s="1">
        <v>3</v>
      </c>
      <c r="AN306" s="1">
        <v>2</v>
      </c>
      <c r="AO306" s="1">
        <v>2</v>
      </c>
      <c r="AP306" s="1">
        <v>2</v>
      </c>
      <c r="AQ306" s="1">
        <v>1</v>
      </c>
      <c r="AR306" s="1">
        <v>2</v>
      </c>
      <c r="AV306" s="1">
        <v>2</v>
      </c>
      <c r="AX306" s="1">
        <v>2</v>
      </c>
      <c r="BA306" s="1">
        <v>2</v>
      </c>
      <c r="BB306" s="1">
        <v>2</v>
      </c>
      <c r="BF306" s="1">
        <v>2</v>
      </c>
      <c r="BI306" s="1">
        <v>2</v>
      </c>
      <c r="BJ306" s="1">
        <v>1</v>
      </c>
      <c r="BK306" s="1">
        <v>2</v>
      </c>
      <c r="BL306" s="1">
        <v>2</v>
      </c>
      <c r="BM306" s="1">
        <v>4</v>
      </c>
      <c r="BN306" s="1">
        <v>1</v>
      </c>
    </row>
    <row r="307" spans="1:66" ht="15" customHeight="1">
      <c r="A307" s="6">
        <v>39859</v>
      </c>
      <c r="B307" s="1">
        <v>1</v>
      </c>
      <c r="C307" s="1">
        <v>1</v>
      </c>
      <c r="D307" s="13">
        <v>1</v>
      </c>
      <c r="E307" s="1">
        <v>3</v>
      </c>
      <c r="F307" s="1" t="s">
        <v>149</v>
      </c>
      <c r="G307" s="1">
        <v>2</v>
      </c>
      <c r="H307" s="1">
        <v>25</v>
      </c>
      <c r="I307" s="1">
        <v>300</v>
      </c>
      <c r="AL307" s="1">
        <v>2</v>
      </c>
      <c r="AN307" s="1">
        <v>2</v>
      </c>
      <c r="AO307" s="1">
        <v>2</v>
      </c>
      <c r="AP307" s="1">
        <v>2</v>
      </c>
      <c r="AQ307" s="1">
        <v>1</v>
      </c>
      <c r="AR307" s="1">
        <v>2</v>
      </c>
      <c r="AV307" s="1">
        <v>2</v>
      </c>
      <c r="AX307" s="1">
        <v>2</v>
      </c>
      <c r="BA307" s="1">
        <v>2</v>
      </c>
      <c r="BB307" s="1">
        <v>2</v>
      </c>
      <c r="BF307" s="1">
        <v>2</v>
      </c>
      <c r="BI307" s="1">
        <v>2</v>
      </c>
      <c r="BJ307" s="1">
        <v>2</v>
      </c>
      <c r="BK307" s="1">
        <v>2</v>
      </c>
      <c r="BL307" s="1">
        <v>2</v>
      </c>
      <c r="BM307" s="1">
        <v>1</v>
      </c>
      <c r="BN307" s="1">
        <v>1</v>
      </c>
    </row>
    <row r="308" spans="1:66" ht="15" customHeight="1">
      <c r="A308" s="6">
        <v>39860</v>
      </c>
      <c r="B308" s="1">
        <v>1</v>
      </c>
      <c r="C308" s="1">
        <v>1</v>
      </c>
      <c r="D308" s="13">
        <v>1</v>
      </c>
      <c r="E308" s="1">
        <v>1</v>
      </c>
      <c r="F308" s="4"/>
      <c r="G308" s="1">
        <v>2</v>
      </c>
      <c r="H308" s="1">
        <v>35</v>
      </c>
      <c r="I308" s="1">
        <v>280</v>
      </c>
      <c r="Z308" s="1">
        <v>1</v>
      </c>
      <c r="AA308" s="1">
        <v>15500</v>
      </c>
      <c r="AD308" s="1" t="s">
        <v>82</v>
      </c>
      <c r="AE308" s="1">
        <v>5000</v>
      </c>
      <c r="AF308" s="1" t="s">
        <v>125</v>
      </c>
      <c r="AG308" s="1">
        <v>4000</v>
      </c>
      <c r="AJ308" s="1">
        <v>1</v>
      </c>
      <c r="AK308" s="1">
        <v>2</v>
      </c>
      <c r="AL308" s="1">
        <v>2</v>
      </c>
      <c r="AN308" s="1">
        <v>2</v>
      </c>
      <c r="AO308" s="1">
        <v>2</v>
      </c>
      <c r="AP308" s="1">
        <v>2</v>
      </c>
      <c r="AQ308" s="1">
        <v>1</v>
      </c>
      <c r="AR308" s="1">
        <v>2</v>
      </c>
      <c r="AV308" s="1">
        <v>2</v>
      </c>
      <c r="AX308" s="1">
        <v>2</v>
      </c>
      <c r="BA308" s="1">
        <v>2</v>
      </c>
      <c r="BB308" s="1">
        <v>2</v>
      </c>
      <c r="BF308" s="1">
        <v>2</v>
      </c>
      <c r="BI308" s="1">
        <v>2</v>
      </c>
      <c r="BJ308" s="1">
        <v>2</v>
      </c>
      <c r="BK308" s="1">
        <v>2</v>
      </c>
      <c r="BL308" s="1">
        <v>2</v>
      </c>
      <c r="BM308" s="1">
        <v>1</v>
      </c>
      <c r="BN308" s="1">
        <v>1</v>
      </c>
    </row>
    <row r="309" spans="1:66" ht="15" customHeight="1">
      <c r="A309" s="6">
        <v>39859</v>
      </c>
      <c r="B309" s="1">
        <v>1</v>
      </c>
      <c r="C309" s="1">
        <v>1</v>
      </c>
      <c r="D309" s="13">
        <v>1</v>
      </c>
      <c r="E309" s="1">
        <v>1</v>
      </c>
      <c r="F309" s="4"/>
      <c r="G309" s="1">
        <v>2</v>
      </c>
      <c r="H309" s="1">
        <v>30</v>
      </c>
      <c r="I309" s="1">
        <v>300</v>
      </c>
      <c r="J309" s="1">
        <v>1</v>
      </c>
      <c r="K309" s="1">
        <v>1700</v>
      </c>
      <c r="V309" s="1">
        <v>1</v>
      </c>
      <c r="W309" s="1">
        <v>38000</v>
      </c>
      <c r="AJ309" s="1">
        <v>3</v>
      </c>
      <c r="AK309" s="1">
        <v>2</v>
      </c>
      <c r="AL309" s="1">
        <v>2</v>
      </c>
      <c r="AM309" s="1" t="s">
        <v>2</v>
      </c>
      <c r="AN309" s="1">
        <v>2</v>
      </c>
      <c r="AO309" s="1">
        <v>2</v>
      </c>
      <c r="AP309" s="1">
        <v>2</v>
      </c>
      <c r="AQ309" s="1">
        <v>1</v>
      </c>
      <c r="AR309" s="1">
        <v>2</v>
      </c>
      <c r="AV309" s="1">
        <v>2</v>
      </c>
      <c r="AX309" s="1">
        <v>2</v>
      </c>
      <c r="BA309" s="1">
        <v>2</v>
      </c>
      <c r="BB309" s="1">
        <v>2</v>
      </c>
      <c r="BF309" s="1">
        <v>2</v>
      </c>
      <c r="BI309" s="1">
        <v>2</v>
      </c>
      <c r="BJ309" s="1">
        <v>1</v>
      </c>
      <c r="BK309" s="1">
        <v>2</v>
      </c>
      <c r="BL309" s="1">
        <v>2</v>
      </c>
      <c r="BM309" s="1">
        <v>4</v>
      </c>
      <c r="BN309" s="1">
        <v>1</v>
      </c>
    </row>
    <row r="310" spans="1:66" ht="15" customHeight="1">
      <c r="A310" s="6">
        <v>39859</v>
      </c>
      <c r="B310" s="1">
        <v>1</v>
      </c>
      <c r="C310" s="1">
        <v>1</v>
      </c>
      <c r="D310" s="13">
        <v>1</v>
      </c>
      <c r="E310" s="1">
        <v>1</v>
      </c>
      <c r="F310" s="4"/>
      <c r="G310" s="1">
        <v>2</v>
      </c>
      <c r="H310" s="1">
        <v>38</v>
      </c>
      <c r="I310" s="1">
        <v>400</v>
      </c>
      <c r="J310" s="1">
        <v>1</v>
      </c>
      <c r="K310" s="1">
        <v>3000</v>
      </c>
      <c r="N310" s="1">
        <v>1</v>
      </c>
      <c r="O310" s="1">
        <v>3000</v>
      </c>
      <c r="Z310" s="1">
        <v>1</v>
      </c>
      <c r="AA310" s="1">
        <v>28000</v>
      </c>
      <c r="AD310" s="1" t="s">
        <v>150</v>
      </c>
      <c r="AE310" s="1">
        <v>600</v>
      </c>
      <c r="AJ310" s="1">
        <v>3</v>
      </c>
      <c r="AK310" s="1">
        <v>2</v>
      </c>
      <c r="AL310" s="1">
        <v>2</v>
      </c>
      <c r="AM310" s="1">
        <v>2</v>
      </c>
      <c r="AN310" s="1">
        <v>2</v>
      </c>
      <c r="AO310" s="1">
        <v>2</v>
      </c>
      <c r="AP310" s="1">
        <v>2</v>
      </c>
      <c r="AQ310" s="1">
        <v>1</v>
      </c>
      <c r="AR310" s="1">
        <v>2</v>
      </c>
      <c r="AV310" s="1">
        <v>2</v>
      </c>
      <c r="AX310" s="1">
        <v>2</v>
      </c>
      <c r="BA310" s="1">
        <v>2</v>
      </c>
      <c r="BB310" s="1">
        <v>2</v>
      </c>
      <c r="BF310" s="1">
        <v>2</v>
      </c>
      <c r="BI310" s="1">
        <v>2</v>
      </c>
      <c r="BJ310" s="1">
        <v>1</v>
      </c>
      <c r="BK310" s="1">
        <v>2</v>
      </c>
      <c r="BL310" s="1">
        <v>2</v>
      </c>
      <c r="BM310" s="1">
        <v>1</v>
      </c>
      <c r="BN310" s="1">
        <v>1</v>
      </c>
    </row>
    <row r="311" spans="1:66" ht="15" customHeight="1">
      <c r="A311" s="6">
        <v>39859</v>
      </c>
      <c r="B311" s="1">
        <v>1</v>
      </c>
      <c r="C311" s="1">
        <v>1</v>
      </c>
      <c r="D311" s="13">
        <v>1</v>
      </c>
      <c r="E311" s="1">
        <v>1</v>
      </c>
      <c r="F311" s="4"/>
      <c r="G311" s="1">
        <v>2</v>
      </c>
      <c r="H311" s="1">
        <v>35</v>
      </c>
      <c r="I311" s="1">
        <v>300</v>
      </c>
      <c r="J311" s="1">
        <v>1</v>
      </c>
      <c r="K311" s="1">
        <v>3000</v>
      </c>
      <c r="L311" s="1">
        <v>1</v>
      </c>
      <c r="M311" s="1">
        <v>700</v>
      </c>
      <c r="N311" s="1">
        <v>1</v>
      </c>
      <c r="O311" s="1">
        <v>2000</v>
      </c>
      <c r="Z311" s="1">
        <v>1</v>
      </c>
      <c r="AA311" s="1">
        <v>3200</v>
      </c>
      <c r="AJ311" s="1">
        <v>1</v>
      </c>
      <c r="AK311" s="1">
        <v>2</v>
      </c>
      <c r="AL311" s="1">
        <v>2</v>
      </c>
      <c r="AM311" s="1">
        <v>2</v>
      </c>
      <c r="AN311" s="1">
        <v>2</v>
      </c>
      <c r="AO311" s="1">
        <v>2</v>
      </c>
      <c r="AP311" s="1">
        <v>2</v>
      </c>
      <c r="AQ311" s="1">
        <v>1</v>
      </c>
      <c r="AR311" s="1">
        <v>2</v>
      </c>
      <c r="AV311" s="1">
        <v>2</v>
      </c>
      <c r="AX311" s="1">
        <v>2</v>
      </c>
      <c r="BA311" s="1">
        <v>2</v>
      </c>
      <c r="BB311" s="1">
        <v>2</v>
      </c>
      <c r="BF311" s="1">
        <v>2</v>
      </c>
      <c r="BI311" s="1">
        <v>2</v>
      </c>
      <c r="BJ311" s="1">
        <v>2</v>
      </c>
      <c r="BK311" s="1">
        <v>2</v>
      </c>
      <c r="BL311" s="1">
        <v>2</v>
      </c>
      <c r="BM311" s="1">
        <v>1</v>
      </c>
      <c r="BN311" s="1">
        <v>1</v>
      </c>
    </row>
    <row r="312" spans="1:66" ht="15" customHeight="1">
      <c r="A312" s="6">
        <v>39863</v>
      </c>
      <c r="B312" s="1">
        <v>1</v>
      </c>
      <c r="C312" s="1">
        <v>1</v>
      </c>
      <c r="D312" s="13">
        <v>1</v>
      </c>
      <c r="E312" s="1">
        <v>3</v>
      </c>
      <c r="F312" s="1" t="s">
        <v>210</v>
      </c>
      <c r="G312" s="4"/>
      <c r="AO312" s="1">
        <v>2</v>
      </c>
      <c r="AP312" s="1">
        <v>2</v>
      </c>
      <c r="AQ312" s="1">
        <v>1</v>
      </c>
      <c r="AV312" s="1">
        <v>2</v>
      </c>
      <c r="AX312" s="1">
        <v>2</v>
      </c>
      <c r="BA312" s="1">
        <v>2</v>
      </c>
      <c r="BB312" s="1">
        <v>2</v>
      </c>
      <c r="BI312" s="1">
        <v>2</v>
      </c>
      <c r="BJ312" s="1">
        <v>1</v>
      </c>
      <c r="BK312" s="1">
        <v>2</v>
      </c>
      <c r="BL312" s="1">
        <v>2</v>
      </c>
      <c r="BM312" s="1">
        <v>1</v>
      </c>
      <c r="BN312" s="1">
        <v>1</v>
      </c>
    </row>
    <row r="313" spans="1:66" ht="15" customHeight="1">
      <c r="A313" s="6">
        <v>39860</v>
      </c>
      <c r="B313" s="1">
        <v>1</v>
      </c>
      <c r="C313" s="1">
        <v>1</v>
      </c>
      <c r="D313" s="13">
        <v>1</v>
      </c>
      <c r="E313" s="1">
        <v>1</v>
      </c>
      <c r="F313" s="4"/>
      <c r="G313" s="1">
        <v>2</v>
      </c>
      <c r="H313" s="1">
        <v>30</v>
      </c>
      <c r="I313" s="1">
        <v>250</v>
      </c>
      <c r="P313" s="1">
        <v>1</v>
      </c>
      <c r="Q313" s="1">
        <v>3000</v>
      </c>
      <c r="Z313" s="1">
        <v>1</v>
      </c>
      <c r="AA313" s="1">
        <v>28000</v>
      </c>
      <c r="AJ313" s="1">
        <v>1</v>
      </c>
      <c r="AK313" s="1">
        <v>2</v>
      </c>
      <c r="AL313" s="1">
        <v>2</v>
      </c>
      <c r="AN313" s="1">
        <v>2</v>
      </c>
      <c r="AO313" s="1">
        <v>2</v>
      </c>
      <c r="AP313" s="1">
        <v>2</v>
      </c>
      <c r="AQ313" s="1">
        <v>1</v>
      </c>
      <c r="AR313" s="1">
        <v>2</v>
      </c>
      <c r="AV313" s="1">
        <v>2</v>
      </c>
      <c r="AX313" s="1">
        <v>2</v>
      </c>
      <c r="BA313" s="1">
        <v>2</v>
      </c>
      <c r="BB313" s="1">
        <v>2</v>
      </c>
      <c r="BF313" s="1">
        <v>2</v>
      </c>
      <c r="BI313" s="1">
        <v>2</v>
      </c>
      <c r="BJ313" s="1">
        <v>1</v>
      </c>
      <c r="BK313" s="1">
        <v>2</v>
      </c>
      <c r="BL313" s="1">
        <v>2</v>
      </c>
      <c r="BM313" s="1">
        <v>1</v>
      </c>
      <c r="BN313" s="1">
        <v>1</v>
      </c>
    </row>
    <row r="314" spans="1:66" ht="15" customHeight="1">
      <c r="A314" s="6">
        <v>39862</v>
      </c>
      <c r="B314" s="1">
        <v>1</v>
      </c>
      <c r="C314" s="1">
        <v>1</v>
      </c>
      <c r="D314" s="13">
        <v>1</v>
      </c>
      <c r="E314" s="1">
        <v>1</v>
      </c>
      <c r="F314" s="4"/>
      <c r="G314" s="1">
        <v>2</v>
      </c>
      <c r="H314" s="1">
        <v>40</v>
      </c>
      <c r="I314" s="1">
        <v>480</v>
      </c>
      <c r="V314" s="1">
        <v>1</v>
      </c>
      <c r="W314" s="1">
        <v>30000</v>
      </c>
      <c r="AJ314" s="1">
        <v>1</v>
      </c>
      <c r="AK314" s="1">
        <v>2</v>
      </c>
      <c r="AL314" s="1">
        <v>2</v>
      </c>
      <c r="AM314" s="1">
        <v>2.3</v>
      </c>
      <c r="AN314" s="1">
        <v>2</v>
      </c>
      <c r="AO314" s="1">
        <v>2</v>
      </c>
      <c r="AP314" s="1">
        <v>2</v>
      </c>
      <c r="AQ314" s="1">
        <v>1</v>
      </c>
      <c r="AR314" s="1">
        <v>2</v>
      </c>
      <c r="AV314" s="1">
        <v>2</v>
      </c>
      <c r="AX314" s="1">
        <v>2</v>
      </c>
      <c r="BA314" s="1">
        <v>2</v>
      </c>
      <c r="BB314" s="1">
        <v>2</v>
      </c>
      <c r="BF314" s="1">
        <v>2</v>
      </c>
      <c r="BI314" s="1">
        <v>2</v>
      </c>
      <c r="BJ314" s="1">
        <v>2</v>
      </c>
      <c r="BK314" s="1">
        <v>2</v>
      </c>
      <c r="BL314" s="1">
        <v>2</v>
      </c>
      <c r="BM314" s="1">
        <v>1</v>
      </c>
      <c r="BN314" s="1">
        <v>1</v>
      </c>
    </row>
    <row r="315" spans="1:66" ht="15" customHeight="1">
      <c r="A315" s="6">
        <v>39859</v>
      </c>
      <c r="B315" s="1">
        <v>1</v>
      </c>
      <c r="C315" s="1">
        <v>1</v>
      </c>
      <c r="D315" s="13">
        <v>1</v>
      </c>
      <c r="E315" s="1">
        <v>1</v>
      </c>
      <c r="F315" s="4"/>
      <c r="G315" s="1">
        <v>2</v>
      </c>
      <c r="H315" s="1">
        <v>30</v>
      </c>
      <c r="I315" s="1">
        <v>250</v>
      </c>
      <c r="AJ315" s="1">
        <v>3</v>
      </c>
      <c r="AK315" s="1">
        <v>2</v>
      </c>
      <c r="AL315" s="1">
        <v>2</v>
      </c>
      <c r="AM315" s="1">
        <v>2</v>
      </c>
      <c r="AN315" s="1">
        <v>2</v>
      </c>
      <c r="AO315" s="1">
        <v>2</v>
      </c>
      <c r="AP315" s="1">
        <v>2</v>
      </c>
      <c r="AQ315" s="1">
        <v>1</v>
      </c>
      <c r="AR315" s="1">
        <v>2</v>
      </c>
      <c r="AV315" s="1">
        <v>2</v>
      </c>
      <c r="AX315" s="1">
        <v>2</v>
      </c>
      <c r="BA315" s="1">
        <v>2</v>
      </c>
      <c r="BB315" s="1">
        <v>2</v>
      </c>
      <c r="BF315" s="1">
        <v>2</v>
      </c>
      <c r="BI315" s="1">
        <v>2</v>
      </c>
      <c r="BJ315" s="1">
        <v>2</v>
      </c>
      <c r="BK315" s="1">
        <v>2</v>
      </c>
      <c r="BL315" s="1">
        <v>2</v>
      </c>
      <c r="BM315" s="1">
        <v>2</v>
      </c>
      <c r="BN315" s="1">
        <v>1</v>
      </c>
    </row>
    <row r="316" spans="1:66" ht="15" customHeight="1">
      <c r="A316" s="6">
        <v>39860</v>
      </c>
      <c r="B316" s="1">
        <v>1</v>
      </c>
      <c r="C316" s="1">
        <v>1</v>
      </c>
      <c r="D316" s="13">
        <v>1</v>
      </c>
      <c r="E316" s="1">
        <v>1</v>
      </c>
      <c r="F316" s="4"/>
      <c r="G316" s="1">
        <v>2</v>
      </c>
      <c r="H316" s="1">
        <v>35</v>
      </c>
      <c r="I316" s="1">
        <v>500</v>
      </c>
      <c r="R316" s="1">
        <v>1</v>
      </c>
      <c r="S316" s="1">
        <v>30000</v>
      </c>
      <c r="V316" s="1">
        <v>1</v>
      </c>
      <c r="W316" s="1">
        <v>5000</v>
      </c>
      <c r="AJ316" s="1">
        <v>2</v>
      </c>
      <c r="AK316" s="1">
        <v>2</v>
      </c>
      <c r="AL316" s="1">
        <v>2</v>
      </c>
      <c r="AM316" s="1">
        <v>2</v>
      </c>
      <c r="AN316" s="1">
        <v>2</v>
      </c>
      <c r="AO316" s="1">
        <v>2</v>
      </c>
      <c r="AP316" s="1">
        <v>2</v>
      </c>
      <c r="AQ316" s="1">
        <v>1</v>
      </c>
      <c r="AR316" s="1">
        <v>2</v>
      </c>
      <c r="AV316" s="1">
        <v>2</v>
      </c>
      <c r="AX316" s="1">
        <v>2</v>
      </c>
      <c r="BA316" s="1">
        <v>2</v>
      </c>
      <c r="BB316" s="1">
        <v>2</v>
      </c>
      <c r="BF316" s="1">
        <v>2</v>
      </c>
      <c r="BI316" s="1">
        <v>2</v>
      </c>
      <c r="BJ316" s="1">
        <v>2</v>
      </c>
      <c r="BK316" s="1">
        <v>2</v>
      </c>
      <c r="BL316" s="1">
        <v>2</v>
      </c>
      <c r="BM316" s="1">
        <v>2</v>
      </c>
      <c r="BN316" s="1">
        <v>1</v>
      </c>
    </row>
    <row r="317" spans="1:66" ht="15" customHeight="1">
      <c r="A317" s="6">
        <v>39860</v>
      </c>
      <c r="B317" s="1">
        <v>1</v>
      </c>
      <c r="C317" s="1">
        <v>1</v>
      </c>
      <c r="D317" s="13">
        <v>1</v>
      </c>
      <c r="E317" s="1">
        <v>1</v>
      </c>
      <c r="F317" s="4"/>
      <c r="G317" s="1">
        <v>2</v>
      </c>
      <c r="H317" s="1">
        <v>30</v>
      </c>
      <c r="I317" s="1">
        <v>400</v>
      </c>
      <c r="J317" s="1">
        <v>1</v>
      </c>
      <c r="N317" s="1">
        <v>1</v>
      </c>
      <c r="O317" s="1">
        <v>10000</v>
      </c>
      <c r="V317" s="1">
        <v>1</v>
      </c>
      <c r="W317" s="1">
        <v>20000</v>
      </c>
      <c r="AE317" s="1">
        <v>10000</v>
      </c>
      <c r="AJ317" s="1">
        <v>1</v>
      </c>
      <c r="AK317" s="1">
        <v>2</v>
      </c>
      <c r="AL317" s="1">
        <v>2</v>
      </c>
      <c r="AM317" s="1">
        <v>3</v>
      </c>
      <c r="AN317" s="1">
        <v>2</v>
      </c>
      <c r="AO317" s="1">
        <v>2</v>
      </c>
      <c r="AP317" s="1">
        <v>2</v>
      </c>
      <c r="AQ317" s="1">
        <v>1</v>
      </c>
      <c r="AR317" s="1">
        <v>2</v>
      </c>
      <c r="AV317" s="1">
        <v>2</v>
      </c>
      <c r="AX317" s="1">
        <v>2</v>
      </c>
      <c r="BA317" s="1">
        <v>2</v>
      </c>
      <c r="BB317" s="1">
        <v>2</v>
      </c>
      <c r="BF317" s="1">
        <v>2</v>
      </c>
      <c r="BI317" s="1">
        <v>2</v>
      </c>
      <c r="BJ317" s="1">
        <v>2</v>
      </c>
      <c r="BK317" s="1">
        <v>2</v>
      </c>
      <c r="BL317" s="1">
        <v>2</v>
      </c>
      <c r="BM317" s="1">
        <v>4</v>
      </c>
      <c r="BN317" s="1">
        <v>1</v>
      </c>
    </row>
    <row r="318" spans="1:66" ht="15" customHeight="1">
      <c r="A318" s="6">
        <v>39860</v>
      </c>
      <c r="B318" s="1">
        <v>1</v>
      </c>
      <c r="C318" s="1">
        <v>1</v>
      </c>
      <c r="D318" s="13">
        <v>1</v>
      </c>
      <c r="E318" s="1">
        <v>1</v>
      </c>
      <c r="F318" s="4"/>
      <c r="G318" s="1">
        <v>2</v>
      </c>
      <c r="H318" s="1">
        <v>40</v>
      </c>
      <c r="I318" s="1">
        <v>600</v>
      </c>
      <c r="J318" s="1">
        <v>1</v>
      </c>
      <c r="K318" s="1">
        <v>2000</v>
      </c>
      <c r="N318" s="1">
        <v>1</v>
      </c>
      <c r="O318" s="1">
        <v>340</v>
      </c>
      <c r="R318" s="1">
        <v>1</v>
      </c>
      <c r="S318" s="1">
        <v>10000</v>
      </c>
      <c r="AB318" s="1">
        <v>1</v>
      </c>
      <c r="AC318" s="1">
        <v>3000</v>
      </c>
      <c r="AD318" s="1" t="s">
        <v>82</v>
      </c>
      <c r="AE318" s="1">
        <v>6800</v>
      </c>
      <c r="AJ318" s="1">
        <v>1</v>
      </c>
      <c r="AK318" s="1">
        <v>2</v>
      </c>
      <c r="AL318" s="1">
        <v>2</v>
      </c>
      <c r="AM318" s="1">
        <v>3</v>
      </c>
      <c r="AN318" s="1">
        <v>2</v>
      </c>
      <c r="AO318" s="1">
        <v>2</v>
      </c>
      <c r="AP318" s="1">
        <v>2</v>
      </c>
      <c r="AQ318" s="1">
        <v>1</v>
      </c>
      <c r="AR318" s="1">
        <v>2</v>
      </c>
      <c r="AV318" s="1">
        <v>2</v>
      </c>
      <c r="AX318" s="1">
        <v>2</v>
      </c>
      <c r="BA318" s="1">
        <v>2</v>
      </c>
      <c r="BB318" s="1">
        <v>2</v>
      </c>
      <c r="BF318" s="1">
        <v>2</v>
      </c>
      <c r="BI318" s="1">
        <v>2</v>
      </c>
      <c r="BJ318" s="1">
        <v>2</v>
      </c>
      <c r="BK318" s="1">
        <v>2</v>
      </c>
      <c r="BL318" s="1">
        <v>2</v>
      </c>
      <c r="BM318" s="1">
        <v>4</v>
      </c>
      <c r="BN318" s="1">
        <v>1</v>
      </c>
    </row>
    <row r="319" spans="1:66" ht="15" customHeight="1">
      <c r="A319" s="6">
        <v>39861</v>
      </c>
      <c r="B319" s="1">
        <v>1</v>
      </c>
      <c r="C319" s="1">
        <v>2</v>
      </c>
      <c r="D319" s="13">
        <v>1</v>
      </c>
      <c r="E319" s="1">
        <v>1</v>
      </c>
      <c r="F319" s="4"/>
      <c r="G319" s="1">
        <v>2</v>
      </c>
      <c r="H319" s="1">
        <v>30</v>
      </c>
      <c r="I319" s="1">
        <v>1000</v>
      </c>
      <c r="J319" s="1">
        <v>1</v>
      </c>
      <c r="K319" s="1">
        <v>3500</v>
      </c>
      <c r="V319" s="1">
        <v>1</v>
      </c>
      <c r="W319" s="2">
        <v>9600</v>
      </c>
      <c r="AB319" s="1">
        <v>1</v>
      </c>
      <c r="AC319" s="1">
        <v>1000</v>
      </c>
      <c r="AD319" s="1" t="s">
        <v>168</v>
      </c>
      <c r="AE319" s="1">
        <v>2000</v>
      </c>
      <c r="AF319" s="1" t="s">
        <v>82</v>
      </c>
      <c r="AG319" s="1">
        <v>800</v>
      </c>
      <c r="AJ319" s="1">
        <v>1</v>
      </c>
      <c r="AK319" s="1">
        <v>2</v>
      </c>
      <c r="AL319" s="1">
        <v>2</v>
      </c>
      <c r="AM319" s="1">
        <v>3</v>
      </c>
      <c r="AN319" s="1">
        <v>2</v>
      </c>
      <c r="AO319" s="1">
        <v>2</v>
      </c>
      <c r="AP319" s="1">
        <v>2</v>
      </c>
      <c r="AQ319" s="1">
        <v>1</v>
      </c>
      <c r="AR319" s="1">
        <v>2</v>
      </c>
      <c r="AV319" s="1">
        <v>2</v>
      </c>
      <c r="AX319" s="1">
        <v>1</v>
      </c>
      <c r="AY319" s="1">
        <v>1500</v>
      </c>
      <c r="BA319" s="1">
        <v>1</v>
      </c>
      <c r="BB319" s="1">
        <v>2</v>
      </c>
      <c r="BF319" s="1">
        <v>2</v>
      </c>
      <c r="BI319" s="1">
        <v>1</v>
      </c>
      <c r="BJ319" s="1">
        <v>1</v>
      </c>
      <c r="BK319" s="1">
        <v>1</v>
      </c>
      <c r="BL319" s="1">
        <v>2</v>
      </c>
      <c r="BM319" s="1">
        <v>1</v>
      </c>
      <c r="BN319" s="1">
        <v>1</v>
      </c>
    </row>
    <row r="320" spans="1:66" ht="15" customHeight="1">
      <c r="A320" s="6" t="s">
        <v>169</v>
      </c>
      <c r="B320" s="1">
        <v>1</v>
      </c>
      <c r="C320" s="1">
        <v>1</v>
      </c>
      <c r="D320" s="13">
        <v>1</v>
      </c>
      <c r="E320" s="1">
        <v>1</v>
      </c>
      <c r="F320" s="4"/>
      <c r="G320" s="1">
        <v>2</v>
      </c>
      <c r="H320" s="1">
        <v>15</v>
      </c>
      <c r="I320" s="1">
        <v>200</v>
      </c>
      <c r="P320" s="1">
        <v>1</v>
      </c>
      <c r="Q320" s="1">
        <v>13000</v>
      </c>
      <c r="Z320" s="1">
        <v>1</v>
      </c>
      <c r="AA320" s="1">
        <v>19000</v>
      </c>
      <c r="AD320" s="1" t="s">
        <v>115</v>
      </c>
      <c r="AE320" s="1">
        <v>8500</v>
      </c>
      <c r="AH320" s="1" t="s">
        <v>172</v>
      </c>
      <c r="AI320" s="1">
        <v>2400</v>
      </c>
      <c r="AJ320" s="1">
        <v>3</v>
      </c>
      <c r="AK320" s="1">
        <v>2</v>
      </c>
      <c r="AL320" s="1">
        <v>2</v>
      </c>
      <c r="AN320" s="1">
        <v>2</v>
      </c>
      <c r="AO320" s="1">
        <v>2</v>
      </c>
      <c r="AP320" s="1">
        <v>2</v>
      </c>
      <c r="AQ320" s="1">
        <v>1</v>
      </c>
      <c r="AR320" s="1">
        <v>2</v>
      </c>
      <c r="AV320" s="1">
        <v>2</v>
      </c>
      <c r="AX320" s="1">
        <v>2</v>
      </c>
      <c r="BA320" s="1">
        <v>2</v>
      </c>
      <c r="BB320" s="1">
        <v>2</v>
      </c>
      <c r="BF320" s="1">
        <v>2</v>
      </c>
      <c r="BI320" s="1">
        <v>2</v>
      </c>
      <c r="BJ320" s="1">
        <v>2</v>
      </c>
      <c r="BK320" s="1">
        <v>2</v>
      </c>
      <c r="BL320" s="1">
        <v>2</v>
      </c>
      <c r="BM320" s="1">
        <v>4</v>
      </c>
      <c r="BN320" s="1">
        <v>2</v>
      </c>
    </row>
    <row r="321" spans="1:66" ht="15" customHeight="1">
      <c r="A321" s="6" t="s">
        <v>170</v>
      </c>
      <c r="B321" s="1">
        <v>1</v>
      </c>
      <c r="C321" s="1">
        <v>1</v>
      </c>
      <c r="D321" s="13">
        <v>1</v>
      </c>
      <c r="E321" s="1">
        <v>1</v>
      </c>
      <c r="F321" s="4"/>
      <c r="G321" s="1">
        <v>2</v>
      </c>
      <c r="H321" s="1">
        <v>10</v>
      </c>
      <c r="I321" s="1">
        <v>0</v>
      </c>
      <c r="J321" s="1">
        <v>1</v>
      </c>
      <c r="K321" s="1">
        <v>4800</v>
      </c>
      <c r="L321" s="1">
        <v>1</v>
      </c>
      <c r="M321" s="1">
        <v>3000</v>
      </c>
      <c r="V321" s="1">
        <v>1</v>
      </c>
      <c r="W321" s="1">
        <v>15000</v>
      </c>
      <c r="Z321" s="1">
        <v>1</v>
      </c>
      <c r="AA321" s="1">
        <v>3000</v>
      </c>
      <c r="AB321" s="1">
        <v>1</v>
      </c>
      <c r="AC321" s="1">
        <v>700</v>
      </c>
      <c r="AD321" s="1" t="s">
        <v>171</v>
      </c>
      <c r="AE321" s="1">
        <v>2000</v>
      </c>
      <c r="AF321" s="1" t="s">
        <v>142</v>
      </c>
      <c r="AG321" s="1">
        <v>400</v>
      </c>
      <c r="AJ321" s="1">
        <v>3</v>
      </c>
      <c r="AK321" s="1">
        <v>2</v>
      </c>
      <c r="AL321" s="1">
        <v>2</v>
      </c>
      <c r="AM321" s="1">
        <v>3</v>
      </c>
      <c r="AN321" s="1">
        <v>2</v>
      </c>
      <c r="AO321" s="1">
        <v>2</v>
      </c>
      <c r="AP321" s="1">
        <v>2</v>
      </c>
      <c r="AQ321" s="1">
        <v>1</v>
      </c>
      <c r="AR321" s="1">
        <v>2</v>
      </c>
      <c r="AV321" s="1">
        <v>1</v>
      </c>
      <c r="AW321" s="1" t="s">
        <v>173</v>
      </c>
      <c r="AX321" s="1">
        <v>2</v>
      </c>
      <c r="BA321" s="1">
        <v>2</v>
      </c>
      <c r="BB321" s="1">
        <v>2</v>
      </c>
      <c r="BF321" s="1">
        <v>2</v>
      </c>
      <c r="BI321" s="1">
        <v>1</v>
      </c>
      <c r="BJ321" s="1">
        <v>2</v>
      </c>
      <c r="BK321" s="1">
        <v>2</v>
      </c>
      <c r="BL321" s="1">
        <v>2</v>
      </c>
      <c r="BM321" s="1">
        <v>4</v>
      </c>
      <c r="BN321" s="1">
        <v>1</v>
      </c>
    </row>
    <row r="322" spans="1:66" ht="15" customHeight="1">
      <c r="A322" s="6">
        <v>39874</v>
      </c>
      <c r="B322" s="1">
        <v>1</v>
      </c>
      <c r="C322" s="1">
        <v>2</v>
      </c>
      <c r="D322" s="13">
        <v>1</v>
      </c>
      <c r="E322" s="1">
        <v>1</v>
      </c>
      <c r="F322" s="4"/>
      <c r="G322" s="1">
        <v>2</v>
      </c>
      <c r="H322" s="1">
        <v>60</v>
      </c>
      <c r="I322" s="1">
        <v>400</v>
      </c>
      <c r="J322" s="1">
        <v>1</v>
      </c>
      <c r="K322" s="1">
        <v>3000</v>
      </c>
      <c r="V322" s="1">
        <v>1</v>
      </c>
      <c r="W322" s="1">
        <f>15000+2500+3500</f>
        <v>21000</v>
      </c>
      <c r="AD322" s="1" t="s">
        <v>234</v>
      </c>
      <c r="AE322" s="1">
        <f>2600+1700+750</f>
        <v>5050</v>
      </c>
      <c r="AF322" s="1" t="s">
        <v>233</v>
      </c>
      <c r="AG322" s="1">
        <v>8400</v>
      </c>
      <c r="AH322" s="1" t="s">
        <v>235</v>
      </c>
      <c r="AI322" s="1">
        <f>1500+2500</f>
        <v>4000</v>
      </c>
      <c r="AJ322" s="1">
        <v>1</v>
      </c>
      <c r="AK322" s="1">
        <v>2</v>
      </c>
      <c r="AL322" s="1">
        <v>1</v>
      </c>
      <c r="AM322" s="1">
        <v>2</v>
      </c>
      <c r="AN322" s="1">
        <v>2</v>
      </c>
      <c r="AO322" s="1">
        <v>2</v>
      </c>
      <c r="AP322" s="1">
        <v>2</v>
      </c>
      <c r="AQ322" s="1">
        <v>1</v>
      </c>
      <c r="AR322" s="1">
        <v>2</v>
      </c>
      <c r="AV322" s="1">
        <v>2</v>
      </c>
      <c r="AX322" s="1">
        <v>2</v>
      </c>
      <c r="BA322" s="1">
        <v>2</v>
      </c>
      <c r="BB322" s="1">
        <v>2</v>
      </c>
      <c r="BF322" s="1">
        <v>2</v>
      </c>
      <c r="BI322" s="1">
        <v>2</v>
      </c>
      <c r="BJ322" s="1">
        <v>2</v>
      </c>
      <c r="BK322" s="1">
        <v>2</v>
      </c>
      <c r="BL322" s="1">
        <v>2</v>
      </c>
      <c r="BM322" s="1">
        <v>1</v>
      </c>
      <c r="BN322" s="1">
        <v>1</v>
      </c>
    </row>
    <row r="323" spans="1:66" ht="15" customHeight="1">
      <c r="A323" s="6" t="s">
        <v>170</v>
      </c>
      <c r="B323" s="1">
        <v>1</v>
      </c>
      <c r="C323" s="1">
        <v>1</v>
      </c>
      <c r="D323" s="13">
        <v>1</v>
      </c>
      <c r="E323" s="1">
        <v>1</v>
      </c>
      <c r="F323" s="4"/>
      <c r="G323" s="1">
        <v>2</v>
      </c>
      <c r="H323" s="1">
        <v>20</v>
      </c>
      <c r="I323" s="1">
        <v>400</v>
      </c>
      <c r="P323" s="1">
        <v>1</v>
      </c>
      <c r="Q323" s="1">
        <v>20000</v>
      </c>
      <c r="AD323" s="1" t="s">
        <v>174</v>
      </c>
      <c r="AE323" s="1">
        <v>15000</v>
      </c>
      <c r="AF323" s="1" t="s">
        <v>175</v>
      </c>
      <c r="AG323" s="1">
        <v>5000</v>
      </c>
      <c r="AJ323" s="1">
        <v>3</v>
      </c>
      <c r="AK323" s="1">
        <v>2</v>
      </c>
      <c r="AL323" s="1">
        <v>2</v>
      </c>
      <c r="AM323" s="1">
        <v>3</v>
      </c>
      <c r="AN323" s="1">
        <v>2</v>
      </c>
      <c r="AO323" s="1">
        <v>2</v>
      </c>
      <c r="AP323" s="1">
        <v>2</v>
      </c>
      <c r="AQ323" s="1">
        <v>1</v>
      </c>
      <c r="AR323" s="1">
        <v>2</v>
      </c>
      <c r="AV323" s="1">
        <v>2</v>
      </c>
      <c r="AX323" s="1">
        <v>2</v>
      </c>
      <c r="BA323" s="1">
        <v>2</v>
      </c>
      <c r="BB323" s="1">
        <v>2</v>
      </c>
      <c r="BF323" s="1">
        <v>2</v>
      </c>
      <c r="BI323" s="1">
        <v>2</v>
      </c>
      <c r="BJ323" s="1">
        <v>2</v>
      </c>
      <c r="BK323" s="1">
        <v>2</v>
      </c>
      <c r="BL323" s="1">
        <v>2</v>
      </c>
      <c r="BM323" s="1">
        <v>1</v>
      </c>
      <c r="BN323" s="1">
        <v>1</v>
      </c>
    </row>
    <row r="324" spans="1:66" ht="15" customHeight="1">
      <c r="A324" s="6" t="s">
        <v>170</v>
      </c>
      <c r="B324" s="1">
        <v>1</v>
      </c>
      <c r="C324" s="1">
        <v>1</v>
      </c>
      <c r="D324" s="13">
        <v>1</v>
      </c>
      <c r="E324" s="1">
        <v>1</v>
      </c>
      <c r="F324" s="4"/>
      <c r="G324" s="1">
        <v>2</v>
      </c>
      <c r="H324" s="1">
        <v>30</v>
      </c>
      <c r="I324" s="1">
        <v>0</v>
      </c>
      <c r="R324" s="1">
        <v>1</v>
      </c>
      <c r="S324" s="1">
        <v>10000</v>
      </c>
      <c r="Z324" s="1">
        <v>1</v>
      </c>
      <c r="AA324" s="1">
        <v>20000</v>
      </c>
      <c r="AD324" s="1" t="s">
        <v>176</v>
      </c>
      <c r="AE324" s="1">
        <v>6000</v>
      </c>
      <c r="AF324" s="1" t="s">
        <v>177</v>
      </c>
      <c r="AG324" s="1">
        <v>6000</v>
      </c>
      <c r="AH324" s="1" t="s">
        <v>117</v>
      </c>
      <c r="AI324" s="1">
        <v>850</v>
      </c>
      <c r="AJ324" s="1">
        <v>3</v>
      </c>
      <c r="AK324" s="1">
        <v>2</v>
      </c>
      <c r="AL324" s="1">
        <v>2</v>
      </c>
      <c r="AM324" s="1">
        <v>3</v>
      </c>
      <c r="AN324" s="1">
        <v>2</v>
      </c>
      <c r="AO324" s="1">
        <v>2</v>
      </c>
      <c r="AP324" s="1">
        <v>2</v>
      </c>
      <c r="AQ324" s="1">
        <v>1</v>
      </c>
      <c r="AR324" s="1">
        <v>2</v>
      </c>
      <c r="AV324" s="1">
        <v>2</v>
      </c>
      <c r="AX324" s="1">
        <v>2</v>
      </c>
      <c r="BA324" s="1">
        <v>2</v>
      </c>
      <c r="BB324" s="1">
        <v>2</v>
      </c>
      <c r="BF324" s="1">
        <v>2</v>
      </c>
      <c r="BI324" s="1">
        <v>2</v>
      </c>
      <c r="BJ324" s="1">
        <v>2</v>
      </c>
      <c r="BK324" s="1">
        <v>2</v>
      </c>
      <c r="BL324" s="1">
        <v>2</v>
      </c>
      <c r="BM324" s="1">
        <v>4</v>
      </c>
      <c r="BN324" s="1">
        <v>2</v>
      </c>
    </row>
    <row r="325" spans="1:66" ht="15" customHeight="1">
      <c r="A325" s="6" t="s">
        <v>151</v>
      </c>
      <c r="B325" s="1">
        <v>1</v>
      </c>
      <c r="C325" s="1">
        <v>1</v>
      </c>
      <c r="D325" s="13">
        <v>1</v>
      </c>
      <c r="E325" s="1">
        <v>1</v>
      </c>
      <c r="F325" s="4"/>
      <c r="G325" s="1">
        <v>2</v>
      </c>
      <c r="H325" s="1">
        <v>90</v>
      </c>
      <c r="I325" s="1">
        <v>200</v>
      </c>
      <c r="J325" s="1">
        <v>1</v>
      </c>
      <c r="K325" s="1">
        <v>2000</v>
      </c>
      <c r="L325" s="1">
        <v>1</v>
      </c>
      <c r="M325" s="1">
        <v>3150</v>
      </c>
      <c r="N325" s="1">
        <v>1</v>
      </c>
      <c r="O325" s="1">
        <v>1000</v>
      </c>
      <c r="V325" s="1">
        <v>1</v>
      </c>
      <c r="W325" s="1">
        <f>4400+2800</f>
        <v>7200</v>
      </c>
      <c r="Z325" s="1">
        <v>1</v>
      </c>
      <c r="AA325" s="1">
        <v>15300</v>
      </c>
      <c r="AD325" s="1" t="s">
        <v>125</v>
      </c>
      <c r="AE325" s="1">
        <v>4200</v>
      </c>
      <c r="AJ325" s="1">
        <v>3</v>
      </c>
      <c r="AK325" s="1">
        <v>2</v>
      </c>
      <c r="AL325" s="1">
        <v>2</v>
      </c>
      <c r="AN325" s="1">
        <v>2</v>
      </c>
      <c r="AO325" s="1">
        <v>2</v>
      </c>
      <c r="AP325" s="1">
        <v>2</v>
      </c>
      <c r="AR325" s="1">
        <v>2</v>
      </c>
      <c r="AV325" s="1">
        <v>2</v>
      </c>
      <c r="BF325" s="1">
        <v>2</v>
      </c>
      <c r="BI325" s="1">
        <v>1</v>
      </c>
      <c r="BJ325" s="1">
        <v>2</v>
      </c>
      <c r="BK325" s="1">
        <v>2</v>
      </c>
      <c r="BL325" s="1">
        <v>2</v>
      </c>
      <c r="BM325" s="1">
        <v>4</v>
      </c>
      <c r="BN325" s="1">
        <v>2</v>
      </c>
    </row>
    <row r="326" spans="1:66" ht="15" customHeight="1">
      <c r="A326" s="6" t="s">
        <v>169</v>
      </c>
      <c r="B326" s="1">
        <v>1</v>
      </c>
      <c r="C326" s="1">
        <v>1</v>
      </c>
      <c r="D326" s="13">
        <v>1</v>
      </c>
      <c r="E326" s="1">
        <v>1</v>
      </c>
      <c r="F326" s="4"/>
      <c r="G326" s="1">
        <v>2</v>
      </c>
      <c r="H326" s="1">
        <v>60</v>
      </c>
      <c r="I326" s="1">
        <v>200</v>
      </c>
      <c r="V326" s="1">
        <v>1</v>
      </c>
      <c r="W326" s="1">
        <v>10920</v>
      </c>
      <c r="Z326" s="1">
        <v>1</v>
      </c>
      <c r="AA326" s="1">
        <v>28000</v>
      </c>
      <c r="AD326" s="1" t="s">
        <v>130</v>
      </c>
      <c r="AE326" s="1">
        <v>840</v>
      </c>
      <c r="AF326" s="1" t="s">
        <v>120</v>
      </c>
      <c r="AG326" s="1">
        <v>2500</v>
      </c>
      <c r="AJ326" s="1">
        <v>3</v>
      </c>
      <c r="AK326" s="1">
        <v>2</v>
      </c>
      <c r="AL326" s="1">
        <v>2</v>
      </c>
      <c r="AM326" s="1" t="s">
        <v>2</v>
      </c>
      <c r="AN326" s="1">
        <v>1</v>
      </c>
      <c r="AP326" s="1">
        <v>2</v>
      </c>
      <c r="AQ326" s="1">
        <v>1</v>
      </c>
      <c r="AR326" s="1">
        <v>2</v>
      </c>
      <c r="AV326" s="1">
        <v>2</v>
      </c>
      <c r="AX326" s="1">
        <v>2</v>
      </c>
      <c r="BA326" s="1">
        <v>2</v>
      </c>
      <c r="BB326" s="1">
        <v>2</v>
      </c>
      <c r="BF326" s="1">
        <v>2</v>
      </c>
      <c r="BI326" s="1">
        <v>1</v>
      </c>
      <c r="BJ326" s="1">
        <v>1</v>
      </c>
      <c r="BK326" s="1">
        <v>1</v>
      </c>
      <c r="BL326" s="1">
        <v>2</v>
      </c>
      <c r="BM326" s="1">
        <v>4</v>
      </c>
      <c r="BN326" s="1">
        <v>1</v>
      </c>
    </row>
    <row r="327" spans="1:66" ht="15" customHeight="1">
      <c r="A327" s="6" t="s">
        <v>170</v>
      </c>
      <c r="B327" s="1">
        <v>1</v>
      </c>
      <c r="C327" s="1">
        <v>2</v>
      </c>
      <c r="D327" s="13">
        <v>1</v>
      </c>
      <c r="E327" s="1">
        <v>1</v>
      </c>
      <c r="F327" s="4"/>
      <c r="G327" s="1">
        <v>2</v>
      </c>
      <c r="H327" s="1">
        <v>60</v>
      </c>
      <c r="I327" s="1">
        <v>0</v>
      </c>
      <c r="V327" s="1">
        <v>1</v>
      </c>
      <c r="W327" s="1">
        <v>15000</v>
      </c>
      <c r="AF327" s="1" t="s">
        <v>178</v>
      </c>
      <c r="AG327" s="1">
        <f>8900+18000</f>
        <v>26900</v>
      </c>
      <c r="AJ327" s="1">
        <v>3</v>
      </c>
      <c r="AK327" s="1">
        <v>2</v>
      </c>
      <c r="AL327" s="1">
        <v>2</v>
      </c>
      <c r="AN327" s="1">
        <v>1</v>
      </c>
      <c r="AO327" s="1">
        <v>2</v>
      </c>
      <c r="AP327" s="1">
        <v>2</v>
      </c>
      <c r="AQ327" s="1">
        <v>1</v>
      </c>
      <c r="AR327" s="1">
        <v>2</v>
      </c>
      <c r="AV327" s="1">
        <v>2</v>
      </c>
      <c r="AX327" s="1">
        <v>2</v>
      </c>
      <c r="BA327" s="1">
        <v>2</v>
      </c>
      <c r="BB327" s="1">
        <v>2</v>
      </c>
      <c r="BF327" s="1">
        <v>2</v>
      </c>
      <c r="BI327" s="1">
        <v>1</v>
      </c>
      <c r="BJ327" s="1">
        <v>2</v>
      </c>
      <c r="BK327" s="1">
        <v>2</v>
      </c>
      <c r="BL327" s="1">
        <v>2</v>
      </c>
      <c r="BM327" s="1">
        <v>1</v>
      </c>
      <c r="BN327" s="1">
        <v>1</v>
      </c>
    </row>
    <row r="328" spans="1:66" ht="15" customHeight="1">
      <c r="A328" s="6" t="s">
        <v>179</v>
      </c>
      <c r="B328" s="1">
        <v>1</v>
      </c>
      <c r="C328" s="1">
        <v>1</v>
      </c>
      <c r="D328" s="13">
        <v>1</v>
      </c>
      <c r="E328" s="1">
        <v>3</v>
      </c>
      <c r="I328" s="1">
        <v>0</v>
      </c>
      <c r="AN328" s="1">
        <v>2</v>
      </c>
      <c r="AO328" s="1">
        <v>2</v>
      </c>
      <c r="AP328" s="1">
        <v>2</v>
      </c>
      <c r="AQ328" s="1">
        <v>1</v>
      </c>
      <c r="AR328" s="1">
        <v>2</v>
      </c>
      <c r="AV328" s="1">
        <v>2</v>
      </c>
      <c r="AX328" s="1">
        <v>2</v>
      </c>
      <c r="BA328" s="1">
        <v>2</v>
      </c>
      <c r="BB328" s="1">
        <v>2</v>
      </c>
      <c r="BF328" s="1">
        <v>2</v>
      </c>
      <c r="BI328" s="1">
        <v>1</v>
      </c>
      <c r="BJ328" s="1">
        <v>2</v>
      </c>
      <c r="BK328" s="1">
        <v>2</v>
      </c>
      <c r="BM328" s="1">
        <v>2</v>
      </c>
      <c r="BN328" s="1">
        <v>1</v>
      </c>
    </row>
    <row r="329" spans="1:66" ht="15" customHeight="1">
      <c r="A329" s="6" t="s">
        <v>220</v>
      </c>
      <c r="B329" s="1">
        <v>1</v>
      </c>
      <c r="C329" s="1">
        <v>2</v>
      </c>
      <c r="D329" s="13">
        <v>1</v>
      </c>
      <c r="E329" s="1">
        <v>1</v>
      </c>
      <c r="F329" s="4"/>
      <c r="G329" s="1">
        <v>2</v>
      </c>
      <c r="H329" s="1">
        <v>120</v>
      </c>
      <c r="I329" s="1">
        <v>1500</v>
      </c>
      <c r="J329" s="1">
        <v>1</v>
      </c>
      <c r="K329" s="1">
        <v>3000</v>
      </c>
      <c r="V329" s="1">
        <v>1</v>
      </c>
      <c r="W329" s="1">
        <v>16800</v>
      </c>
      <c r="Z329" s="1">
        <v>1</v>
      </c>
      <c r="AA329" s="1">
        <v>15000</v>
      </c>
      <c r="AD329" s="1" t="s">
        <v>180</v>
      </c>
      <c r="AE329" s="1">
        <v>3000</v>
      </c>
      <c r="AF329" s="1" t="s">
        <v>130</v>
      </c>
      <c r="AG329" s="1">
        <v>2000</v>
      </c>
      <c r="AH329" s="1" t="s">
        <v>126</v>
      </c>
      <c r="AI329" s="1">
        <v>2000</v>
      </c>
      <c r="AJ329" s="1">
        <v>3</v>
      </c>
      <c r="AK329" s="1">
        <v>2</v>
      </c>
      <c r="AL329" s="1">
        <v>2</v>
      </c>
      <c r="AM329" s="1">
        <v>2</v>
      </c>
      <c r="AO329" s="1">
        <v>2</v>
      </c>
      <c r="AP329" s="1">
        <v>2</v>
      </c>
      <c r="AQ329" s="1">
        <v>1</v>
      </c>
      <c r="AR329" s="1">
        <v>2</v>
      </c>
      <c r="AV329" s="1">
        <v>2</v>
      </c>
      <c r="AX329" s="1">
        <v>2</v>
      </c>
      <c r="BA329" s="1">
        <v>2</v>
      </c>
      <c r="BB329" s="1">
        <v>2</v>
      </c>
      <c r="BF329" s="1">
        <v>2</v>
      </c>
      <c r="BI329" s="1">
        <v>1</v>
      </c>
      <c r="BJ329" s="1">
        <v>2</v>
      </c>
      <c r="BL329" s="1">
        <v>2</v>
      </c>
      <c r="BM329" s="1">
        <v>4</v>
      </c>
      <c r="BN329" s="1">
        <v>2</v>
      </c>
    </row>
    <row r="330" spans="1:66" ht="15" customHeight="1">
      <c r="A330" s="6" t="s">
        <v>169</v>
      </c>
      <c r="B330" s="1">
        <v>1</v>
      </c>
      <c r="C330" s="1">
        <v>1</v>
      </c>
      <c r="D330" s="13">
        <v>1</v>
      </c>
      <c r="E330" s="1">
        <v>1</v>
      </c>
      <c r="F330" s="4"/>
      <c r="G330" s="1">
        <v>2</v>
      </c>
      <c r="H330" s="1">
        <v>30</v>
      </c>
      <c r="I330" s="1">
        <v>400</v>
      </c>
      <c r="Z330" s="1">
        <v>1</v>
      </c>
      <c r="AA330" s="1">
        <v>14000</v>
      </c>
      <c r="AD330" s="1" t="s">
        <v>115</v>
      </c>
      <c r="AE330" s="1">
        <v>25000</v>
      </c>
      <c r="AF330" s="1" t="s">
        <v>180</v>
      </c>
      <c r="AG330" s="1">
        <v>3000</v>
      </c>
      <c r="AJ330" s="1">
        <v>3</v>
      </c>
      <c r="AK330" s="1">
        <v>2</v>
      </c>
      <c r="AL330" s="1">
        <v>2</v>
      </c>
      <c r="AN330" s="1">
        <v>2</v>
      </c>
      <c r="AO330" s="1">
        <v>2</v>
      </c>
      <c r="AP330" s="1">
        <v>2</v>
      </c>
      <c r="AQ330" s="1">
        <v>1</v>
      </c>
      <c r="AR330" s="1">
        <v>2</v>
      </c>
      <c r="AV330" s="1">
        <v>2</v>
      </c>
      <c r="AX330" s="1">
        <v>2</v>
      </c>
      <c r="BA330" s="1">
        <v>2</v>
      </c>
      <c r="BB330" s="1">
        <v>2</v>
      </c>
      <c r="BF330" s="1">
        <v>2</v>
      </c>
      <c r="BI330" s="1">
        <v>1</v>
      </c>
      <c r="BJ330" s="1">
        <v>2</v>
      </c>
      <c r="BK330" s="1">
        <v>2</v>
      </c>
      <c r="BL330" s="1">
        <v>2</v>
      </c>
      <c r="BM330" s="1">
        <v>4</v>
      </c>
      <c r="BN330" s="1">
        <v>2</v>
      </c>
    </row>
    <row r="331" spans="1:66" ht="15" customHeight="1">
      <c r="A331" s="6" t="s">
        <v>179</v>
      </c>
      <c r="B331" s="1">
        <v>1</v>
      </c>
      <c r="C331" s="1">
        <v>1</v>
      </c>
      <c r="D331" s="13">
        <v>1</v>
      </c>
      <c r="E331" s="1">
        <v>1</v>
      </c>
      <c r="F331" s="4"/>
      <c r="G331" s="1">
        <v>1</v>
      </c>
      <c r="H331" s="1">
        <v>20</v>
      </c>
      <c r="I331" s="1">
        <f>400+400</f>
        <v>800</v>
      </c>
      <c r="P331" s="1">
        <v>1</v>
      </c>
      <c r="Q331" s="1">
        <v>3600</v>
      </c>
      <c r="R331" s="1">
        <v>1</v>
      </c>
      <c r="S331" s="1">
        <v>2000</v>
      </c>
      <c r="Z331" s="1">
        <v>1</v>
      </c>
      <c r="AA331" s="1">
        <v>28600</v>
      </c>
      <c r="AD331" s="1" t="s">
        <v>181</v>
      </c>
      <c r="AE331" s="1">
        <v>3000</v>
      </c>
      <c r="AF331" s="1" t="s">
        <v>182</v>
      </c>
      <c r="AG331" s="1">
        <v>1000</v>
      </c>
      <c r="AJ331" s="1">
        <v>3</v>
      </c>
      <c r="AK331" s="1">
        <v>2</v>
      </c>
      <c r="AL331" s="1">
        <v>2</v>
      </c>
      <c r="AM331" s="1">
        <v>3</v>
      </c>
      <c r="AN331" s="1">
        <v>2</v>
      </c>
      <c r="AO331" s="1">
        <v>2</v>
      </c>
      <c r="AP331" s="1">
        <v>2</v>
      </c>
      <c r="AQ331" s="1">
        <v>1</v>
      </c>
      <c r="AR331" s="1">
        <v>2</v>
      </c>
      <c r="AV331" s="1">
        <v>2</v>
      </c>
      <c r="AX331" s="1">
        <v>2</v>
      </c>
      <c r="BA331" s="1">
        <v>1</v>
      </c>
      <c r="BB331" s="1">
        <v>2</v>
      </c>
      <c r="BF331" s="1">
        <v>2</v>
      </c>
      <c r="BI331" s="1">
        <v>2</v>
      </c>
      <c r="BJ331" s="1">
        <v>2</v>
      </c>
      <c r="BK331" s="1">
        <v>2</v>
      </c>
      <c r="BL331" s="1">
        <v>2</v>
      </c>
      <c r="BM331" s="1" t="s">
        <v>183</v>
      </c>
      <c r="BN331" s="1">
        <v>1</v>
      </c>
    </row>
    <row r="332" spans="1:66" ht="15" customHeight="1">
      <c r="A332" s="6" t="s">
        <v>214</v>
      </c>
      <c r="B332" s="1">
        <v>1</v>
      </c>
      <c r="C332" s="1">
        <v>1</v>
      </c>
      <c r="D332" s="13">
        <v>1</v>
      </c>
      <c r="E332" s="1">
        <v>1</v>
      </c>
      <c r="F332" s="4"/>
      <c r="G332" s="1">
        <v>1</v>
      </c>
      <c r="H332" s="1">
        <v>60</v>
      </c>
      <c r="I332" s="1">
        <v>200</v>
      </c>
      <c r="J332" s="1">
        <v>1</v>
      </c>
      <c r="K332" s="1">
        <v>24000</v>
      </c>
      <c r="AJ332" s="1">
        <v>1</v>
      </c>
      <c r="AK332" s="1">
        <v>2</v>
      </c>
      <c r="AL332" s="1">
        <v>2</v>
      </c>
      <c r="AN332" s="1">
        <v>2</v>
      </c>
      <c r="AO332" s="1">
        <v>2</v>
      </c>
      <c r="AP332" s="1">
        <v>2</v>
      </c>
      <c r="AQ332" s="1">
        <v>1</v>
      </c>
      <c r="AR332" s="1">
        <v>2</v>
      </c>
      <c r="AV332" s="1">
        <v>2</v>
      </c>
      <c r="AX332" s="1">
        <v>2</v>
      </c>
      <c r="BA332" s="1">
        <v>2</v>
      </c>
      <c r="BB332" s="1">
        <v>2</v>
      </c>
      <c r="BF332" s="1">
        <v>2</v>
      </c>
      <c r="BI332" s="1">
        <v>1</v>
      </c>
      <c r="BJ332" s="1">
        <v>2</v>
      </c>
      <c r="BK332" s="1">
        <v>2</v>
      </c>
      <c r="BL332" s="1">
        <v>2</v>
      </c>
      <c r="BM332" s="1">
        <v>4</v>
      </c>
      <c r="BN332" s="1">
        <v>2</v>
      </c>
    </row>
    <row r="333" spans="1:66" ht="15" customHeight="1">
      <c r="A333" s="6">
        <v>39874</v>
      </c>
      <c r="B333" s="1">
        <v>1</v>
      </c>
      <c r="C333" s="1">
        <v>2</v>
      </c>
      <c r="D333" s="13">
        <v>1</v>
      </c>
      <c r="E333" s="1">
        <v>1</v>
      </c>
      <c r="F333" s="4"/>
      <c r="G333" s="1">
        <v>2</v>
      </c>
      <c r="H333" s="1">
        <v>20</v>
      </c>
      <c r="I333" s="1">
        <v>300</v>
      </c>
      <c r="V333" s="1">
        <v>1</v>
      </c>
      <c r="W333" s="1">
        <v>8500</v>
      </c>
      <c r="Z333" s="1">
        <v>1</v>
      </c>
      <c r="AA333" s="1">
        <v>5000</v>
      </c>
      <c r="AD333" s="1" t="s">
        <v>82</v>
      </c>
      <c r="AE333" s="1">
        <v>14000</v>
      </c>
      <c r="AH333" s="1" t="s">
        <v>6</v>
      </c>
      <c r="AI333" s="2">
        <v>14000</v>
      </c>
      <c r="AJ333" s="1">
        <v>1</v>
      </c>
      <c r="AK333" s="1">
        <v>2</v>
      </c>
      <c r="AL333" s="1">
        <v>2</v>
      </c>
      <c r="AN333" s="1">
        <v>2</v>
      </c>
      <c r="AO333" s="1">
        <v>2</v>
      </c>
      <c r="AP333" s="1">
        <v>2</v>
      </c>
      <c r="AQ333" s="1">
        <v>1</v>
      </c>
      <c r="AR333" s="1">
        <v>2</v>
      </c>
      <c r="AV333" s="1">
        <v>2</v>
      </c>
      <c r="AX333" s="1">
        <v>2</v>
      </c>
      <c r="BA333" s="1">
        <v>2</v>
      </c>
      <c r="BB333" s="1">
        <v>2</v>
      </c>
      <c r="BF333" s="1">
        <v>2</v>
      </c>
      <c r="BI333" s="1">
        <v>1</v>
      </c>
      <c r="BJ333" s="1">
        <v>2</v>
      </c>
      <c r="BK333" s="1">
        <v>2</v>
      </c>
      <c r="BL333" s="1">
        <v>2</v>
      </c>
      <c r="BM333" s="1">
        <v>1</v>
      </c>
      <c r="BN333" s="1">
        <v>1</v>
      </c>
    </row>
    <row r="334" spans="1:66" ht="15" customHeight="1">
      <c r="A334" s="6" t="s">
        <v>220</v>
      </c>
      <c r="B334" s="1">
        <v>1</v>
      </c>
      <c r="C334" s="1">
        <v>2</v>
      </c>
      <c r="D334" s="13">
        <v>1</v>
      </c>
      <c r="E334" s="1">
        <v>1</v>
      </c>
      <c r="F334" s="4"/>
      <c r="G334" s="1">
        <v>2</v>
      </c>
      <c r="H334" s="1">
        <v>20</v>
      </c>
      <c r="I334" s="1">
        <f>250+250</f>
        <v>500</v>
      </c>
      <c r="L334" s="1">
        <v>1</v>
      </c>
      <c r="M334" s="1">
        <v>1250</v>
      </c>
      <c r="N334" s="1">
        <v>1</v>
      </c>
      <c r="O334" s="1">
        <v>10000</v>
      </c>
      <c r="Z334" s="1">
        <v>1</v>
      </c>
      <c r="AA334" s="1">
        <v>8000</v>
      </c>
      <c r="AD334" s="1" t="s">
        <v>218</v>
      </c>
      <c r="AE334" s="1">
        <v>500</v>
      </c>
      <c r="AF334" s="1" t="s">
        <v>219</v>
      </c>
      <c r="AG334" s="1">
        <v>8000</v>
      </c>
      <c r="AJ334" s="1">
        <v>3</v>
      </c>
      <c r="AK334" s="1">
        <v>2</v>
      </c>
      <c r="AL334" s="1">
        <v>2</v>
      </c>
      <c r="AM334" s="1">
        <v>3</v>
      </c>
      <c r="AN334" s="1">
        <v>2</v>
      </c>
      <c r="AO334" s="1">
        <v>2</v>
      </c>
      <c r="AP334" s="1">
        <v>2</v>
      </c>
      <c r="AQ334" s="1">
        <v>1</v>
      </c>
      <c r="AR334" s="1">
        <v>2</v>
      </c>
      <c r="AV334" s="1">
        <v>2</v>
      </c>
      <c r="AX334" s="1">
        <v>2</v>
      </c>
      <c r="BA334" s="1">
        <v>2</v>
      </c>
      <c r="BB334" s="1">
        <v>2</v>
      </c>
      <c r="BF334" s="1">
        <v>2</v>
      </c>
      <c r="BI334" s="1">
        <v>1</v>
      </c>
      <c r="BJ334" s="1">
        <v>2</v>
      </c>
      <c r="BK334" s="1">
        <v>2</v>
      </c>
      <c r="BL334" s="1">
        <v>2</v>
      </c>
      <c r="BM334" s="1">
        <v>1</v>
      </c>
      <c r="BN334" s="1">
        <v>1</v>
      </c>
    </row>
    <row r="335" spans="1:66" ht="15" customHeight="1">
      <c r="A335" s="6" t="s">
        <v>179</v>
      </c>
      <c r="B335" s="1">
        <v>1</v>
      </c>
      <c r="C335" s="1">
        <v>1</v>
      </c>
      <c r="D335" s="13">
        <v>1</v>
      </c>
      <c r="E335" s="1">
        <v>1</v>
      </c>
      <c r="F335" s="4"/>
      <c r="G335" s="1">
        <v>1</v>
      </c>
      <c r="H335" s="1">
        <v>30</v>
      </c>
      <c r="I335" s="1">
        <v>300</v>
      </c>
      <c r="J335" s="1">
        <v>1</v>
      </c>
      <c r="K335" s="1">
        <v>3000</v>
      </c>
      <c r="V335" s="1">
        <v>1</v>
      </c>
      <c r="W335" s="1">
        <v>3200</v>
      </c>
      <c r="AD335" s="1" t="s">
        <v>184</v>
      </c>
      <c r="AE335" s="1">
        <v>22000</v>
      </c>
      <c r="AF335" s="1" t="s">
        <v>185</v>
      </c>
      <c r="AG335" s="1">
        <v>3000</v>
      </c>
      <c r="AJ335" s="1">
        <v>3</v>
      </c>
      <c r="AK335" s="1">
        <v>2</v>
      </c>
      <c r="AL335" s="1">
        <v>2</v>
      </c>
      <c r="AN335" s="1">
        <v>2</v>
      </c>
      <c r="AO335" s="1">
        <v>2</v>
      </c>
      <c r="AP335" s="1">
        <v>2</v>
      </c>
      <c r="AQ335" s="1">
        <v>1</v>
      </c>
      <c r="AR335" s="1">
        <v>2</v>
      </c>
      <c r="AV335" s="1">
        <v>2</v>
      </c>
      <c r="AX335" s="1">
        <v>2</v>
      </c>
      <c r="BA335" s="1">
        <v>2</v>
      </c>
      <c r="BB335" s="1">
        <v>2</v>
      </c>
      <c r="BI335" s="1">
        <v>2</v>
      </c>
      <c r="BJ335" s="1">
        <v>2</v>
      </c>
      <c r="BK335" s="1">
        <v>2</v>
      </c>
      <c r="BL335" s="1">
        <v>2</v>
      </c>
      <c r="BM335" s="1">
        <v>4</v>
      </c>
      <c r="BN335" s="1">
        <v>1</v>
      </c>
    </row>
    <row r="336" spans="6:7" ht="15" customHeight="1">
      <c r="F336" s="4"/>
      <c r="G336" s="4"/>
    </row>
    <row r="337" spans="6:7" ht="15" customHeight="1">
      <c r="F337" s="4"/>
      <c r="G337" s="4"/>
    </row>
    <row r="338" spans="1:66" ht="15" customHeight="1">
      <c r="A338" s="6" t="s">
        <v>179</v>
      </c>
      <c r="B338" s="1">
        <v>1</v>
      </c>
      <c r="C338" s="1">
        <v>2</v>
      </c>
      <c r="D338" s="13">
        <v>1</v>
      </c>
      <c r="E338" s="1">
        <v>1</v>
      </c>
      <c r="F338" s="4"/>
      <c r="G338" s="1">
        <v>2</v>
      </c>
      <c r="H338" s="1">
        <v>30</v>
      </c>
      <c r="I338" s="1">
        <v>100</v>
      </c>
      <c r="AB338" s="1">
        <v>1</v>
      </c>
      <c r="AC338" s="1">
        <v>5000</v>
      </c>
      <c r="AJ338" s="1">
        <v>1</v>
      </c>
      <c r="AK338" s="1">
        <v>2</v>
      </c>
      <c r="AL338" s="1">
        <v>2</v>
      </c>
      <c r="AN338" s="1">
        <v>2</v>
      </c>
      <c r="AO338" s="1">
        <v>2</v>
      </c>
      <c r="AP338" s="1">
        <v>2</v>
      </c>
      <c r="AQ338" s="1">
        <v>1</v>
      </c>
      <c r="AR338" s="1">
        <v>2</v>
      </c>
      <c r="AV338" s="1">
        <v>2</v>
      </c>
      <c r="AX338" s="1">
        <v>2</v>
      </c>
      <c r="BA338" s="1">
        <v>2</v>
      </c>
      <c r="BB338" s="1">
        <v>2</v>
      </c>
      <c r="BF338" s="1">
        <v>2</v>
      </c>
      <c r="BI338" s="1">
        <v>2</v>
      </c>
      <c r="BJ338" s="1">
        <v>1</v>
      </c>
      <c r="BK338" s="1">
        <v>2</v>
      </c>
      <c r="BL338" s="1">
        <v>2</v>
      </c>
      <c r="BM338" s="1" t="s">
        <v>186</v>
      </c>
      <c r="BN338" s="1">
        <v>1</v>
      </c>
    </row>
    <row r="339" spans="1:66" ht="15" customHeight="1">
      <c r="A339" s="6" t="s">
        <v>211</v>
      </c>
      <c r="B339" s="1">
        <v>1</v>
      </c>
      <c r="C339" s="1">
        <v>1</v>
      </c>
      <c r="D339" s="13">
        <v>1</v>
      </c>
      <c r="E339" s="1">
        <v>1</v>
      </c>
      <c r="F339" s="4"/>
      <c r="G339" s="1">
        <v>2</v>
      </c>
      <c r="H339" s="1">
        <v>120</v>
      </c>
      <c r="I339" s="1">
        <v>250</v>
      </c>
      <c r="J339" s="1">
        <v>1</v>
      </c>
      <c r="K339" s="1">
        <v>1500</v>
      </c>
      <c r="L339" s="1">
        <v>1</v>
      </c>
      <c r="M339" s="1">
        <v>200</v>
      </c>
      <c r="V339" s="1">
        <v>1</v>
      </c>
      <c r="W339" s="1">
        <v>16000</v>
      </c>
      <c r="AD339" s="1" t="s">
        <v>187</v>
      </c>
      <c r="AE339" s="1">
        <v>2000</v>
      </c>
      <c r="AF339" s="1" t="s">
        <v>221</v>
      </c>
      <c r="AG339" s="1">
        <f>250+1000+5000</f>
        <v>6250</v>
      </c>
      <c r="AH339" s="1" t="s">
        <v>222</v>
      </c>
      <c r="AI339" s="1">
        <f>2000+3000+1300+2000</f>
        <v>8300</v>
      </c>
      <c r="AJ339" s="1">
        <v>1</v>
      </c>
      <c r="AK339" s="1">
        <v>2</v>
      </c>
      <c r="AL339" s="1">
        <v>2</v>
      </c>
      <c r="AN339" s="1">
        <v>2</v>
      </c>
      <c r="AO339" s="1">
        <v>2</v>
      </c>
      <c r="AP339" s="1">
        <v>2</v>
      </c>
      <c r="AQ339" s="1">
        <v>1</v>
      </c>
      <c r="AR339" s="1">
        <v>2</v>
      </c>
      <c r="AV339" s="1">
        <v>2</v>
      </c>
      <c r="AX339" s="1">
        <v>2</v>
      </c>
      <c r="BA339" s="1">
        <v>2</v>
      </c>
      <c r="BB339" s="1">
        <v>2</v>
      </c>
      <c r="BF339" s="1">
        <v>2</v>
      </c>
      <c r="BI339" s="1">
        <v>2</v>
      </c>
      <c r="BJ339" s="1">
        <v>1</v>
      </c>
      <c r="BK339" s="1">
        <v>2</v>
      </c>
      <c r="BL339" s="1">
        <v>2</v>
      </c>
      <c r="BM339" s="1">
        <v>4</v>
      </c>
      <c r="BN339" s="1">
        <v>2</v>
      </c>
    </row>
    <row r="340" spans="1:66" ht="15" customHeight="1">
      <c r="A340" s="6" t="s">
        <v>179</v>
      </c>
      <c r="B340" s="1">
        <v>1</v>
      </c>
      <c r="C340" s="1">
        <v>1</v>
      </c>
      <c r="D340" s="13">
        <v>1</v>
      </c>
      <c r="E340" s="1">
        <v>1</v>
      </c>
      <c r="F340" s="4"/>
      <c r="G340" s="1">
        <v>2</v>
      </c>
      <c r="H340" s="1">
        <v>60</v>
      </c>
      <c r="I340" s="1">
        <v>200</v>
      </c>
      <c r="V340" s="1">
        <v>1</v>
      </c>
      <c r="W340" s="1">
        <v>13500</v>
      </c>
      <c r="Z340" s="1">
        <v>1</v>
      </c>
      <c r="AA340" s="1">
        <v>13000</v>
      </c>
      <c r="AD340" s="1" t="s">
        <v>187</v>
      </c>
      <c r="AE340" s="1">
        <v>3000</v>
      </c>
      <c r="AF340" s="1" t="s">
        <v>188</v>
      </c>
      <c r="AG340" s="1">
        <f>3000+2500</f>
        <v>5500</v>
      </c>
      <c r="AK340" s="1">
        <v>2</v>
      </c>
      <c r="AL340" s="1">
        <v>2</v>
      </c>
      <c r="AN340" s="1">
        <v>2</v>
      </c>
      <c r="AO340" s="1">
        <v>2</v>
      </c>
      <c r="AP340" s="1">
        <v>2</v>
      </c>
      <c r="AQ340" s="1">
        <v>1</v>
      </c>
      <c r="AR340" s="1">
        <v>2</v>
      </c>
      <c r="AV340" s="1">
        <v>2</v>
      </c>
      <c r="AX340" s="1">
        <v>2</v>
      </c>
      <c r="BA340" s="1">
        <v>2</v>
      </c>
      <c r="BB340" s="1">
        <v>2</v>
      </c>
      <c r="BF340" s="1">
        <v>2</v>
      </c>
      <c r="BI340" s="1">
        <v>1</v>
      </c>
      <c r="BJ340" s="1">
        <v>2</v>
      </c>
      <c r="BK340" s="1">
        <v>2</v>
      </c>
      <c r="BL340" s="1">
        <v>2</v>
      </c>
      <c r="BM340" s="1">
        <v>4</v>
      </c>
      <c r="BN340" s="1">
        <v>1</v>
      </c>
    </row>
    <row r="341" spans="1:66" ht="15" customHeight="1">
      <c r="A341" s="6" t="s">
        <v>189</v>
      </c>
      <c r="B341" s="1">
        <v>1</v>
      </c>
      <c r="C341" s="1">
        <v>1</v>
      </c>
      <c r="D341" s="13">
        <v>1</v>
      </c>
      <c r="E341" s="1">
        <v>1</v>
      </c>
      <c r="F341" s="4"/>
      <c r="G341" s="1">
        <v>1</v>
      </c>
      <c r="H341" s="1" t="s">
        <v>190</v>
      </c>
      <c r="I341" s="1">
        <v>600</v>
      </c>
      <c r="N341" s="1">
        <v>1</v>
      </c>
      <c r="O341" s="1">
        <v>1000</v>
      </c>
      <c r="AD341" s="1" t="s">
        <v>191</v>
      </c>
      <c r="AE341" s="1">
        <v>5000</v>
      </c>
      <c r="AJ341" s="1">
        <v>3</v>
      </c>
      <c r="AK341" s="1">
        <v>2</v>
      </c>
      <c r="AL341" s="1">
        <v>2</v>
      </c>
      <c r="AM341" s="1" t="s">
        <v>192</v>
      </c>
      <c r="AN341" s="1">
        <v>2</v>
      </c>
      <c r="AO341" s="1">
        <v>2</v>
      </c>
      <c r="AP341" s="1">
        <v>2</v>
      </c>
      <c r="AQ341" s="1">
        <v>1</v>
      </c>
      <c r="AR341" s="1">
        <v>2</v>
      </c>
      <c r="AV341" s="1">
        <v>2</v>
      </c>
      <c r="AX341" s="1">
        <v>2</v>
      </c>
      <c r="BA341" s="1">
        <v>2</v>
      </c>
      <c r="BB341" s="1">
        <v>2</v>
      </c>
      <c r="BF341" s="1">
        <v>2</v>
      </c>
      <c r="BI341" s="1">
        <v>1</v>
      </c>
      <c r="BJ341" s="1">
        <v>2</v>
      </c>
      <c r="BK341" s="1">
        <v>2</v>
      </c>
      <c r="BL341" s="1">
        <v>2</v>
      </c>
      <c r="BM341" s="1">
        <v>2</v>
      </c>
      <c r="BN341" s="1">
        <v>1</v>
      </c>
    </row>
    <row r="342" spans="1:66" ht="15" customHeight="1">
      <c r="A342" s="6" t="s">
        <v>211</v>
      </c>
      <c r="B342" s="1">
        <v>1</v>
      </c>
      <c r="C342" s="1">
        <v>1</v>
      </c>
      <c r="D342" s="13">
        <v>1</v>
      </c>
      <c r="E342" s="1">
        <v>1</v>
      </c>
      <c r="F342" s="4"/>
      <c r="G342" s="1">
        <v>2</v>
      </c>
      <c r="H342" s="1">
        <v>90</v>
      </c>
      <c r="I342" s="1">
        <v>400</v>
      </c>
      <c r="V342" s="1">
        <v>1</v>
      </c>
      <c r="W342" s="1">
        <v>4000</v>
      </c>
      <c r="AD342" s="1" t="s">
        <v>115</v>
      </c>
      <c r="AE342" s="1">
        <v>6000</v>
      </c>
      <c r="AJ342" s="1">
        <v>3</v>
      </c>
      <c r="AK342" s="1">
        <v>2</v>
      </c>
      <c r="AL342" s="1">
        <v>2</v>
      </c>
      <c r="AM342" s="1">
        <v>3</v>
      </c>
      <c r="AN342" s="1">
        <v>1</v>
      </c>
      <c r="AO342" s="1">
        <v>2</v>
      </c>
      <c r="AP342" s="1">
        <v>2</v>
      </c>
      <c r="AQ342" s="1">
        <v>1</v>
      </c>
      <c r="AR342" s="1">
        <v>2</v>
      </c>
      <c r="AV342" s="1">
        <v>2</v>
      </c>
      <c r="AX342" s="1">
        <v>2</v>
      </c>
      <c r="BA342" s="1">
        <v>2</v>
      </c>
      <c r="BB342" s="1">
        <v>2</v>
      </c>
      <c r="BF342" s="1">
        <v>1</v>
      </c>
      <c r="BG342" s="1">
        <v>250</v>
      </c>
      <c r="BH342" s="1">
        <v>0</v>
      </c>
      <c r="BI342" s="1">
        <v>2</v>
      </c>
      <c r="BJ342" s="1">
        <v>1</v>
      </c>
      <c r="BK342" s="1">
        <v>2</v>
      </c>
      <c r="BL342" s="1">
        <v>2</v>
      </c>
      <c r="BM342" s="1">
        <v>4</v>
      </c>
      <c r="BN342" s="1">
        <v>1</v>
      </c>
    </row>
    <row r="343" spans="1:66" ht="15" customHeight="1">
      <c r="A343" s="6">
        <v>39874</v>
      </c>
      <c r="B343" s="1">
        <v>1</v>
      </c>
      <c r="C343" s="1">
        <v>1</v>
      </c>
      <c r="D343" s="13">
        <v>1</v>
      </c>
      <c r="E343" s="1">
        <v>1</v>
      </c>
      <c r="F343" s="4"/>
      <c r="G343" s="1">
        <v>2</v>
      </c>
      <c r="H343" s="1">
        <v>120</v>
      </c>
      <c r="I343" s="1">
        <v>400</v>
      </c>
      <c r="R343" s="1">
        <v>1</v>
      </c>
      <c r="S343" s="1">
        <v>41800</v>
      </c>
      <c r="AJ343" s="1">
        <v>3</v>
      </c>
      <c r="AK343" s="1">
        <v>2</v>
      </c>
      <c r="AL343" s="1">
        <v>2</v>
      </c>
      <c r="AN343" s="1">
        <v>2</v>
      </c>
      <c r="AO343" s="1">
        <v>2</v>
      </c>
      <c r="AP343" s="1">
        <v>2</v>
      </c>
      <c r="AQ343" s="1">
        <v>1</v>
      </c>
      <c r="AR343" s="1">
        <v>2</v>
      </c>
      <c r="AV343" s="1">
        <v>2</v>
      </c>
      <c r="AX343" s="1">
        <v>2</v>
      </c>
      <c r="BA343" s="1">
        <v>2</v>
      </c>
      <c r="BB343" s="1">
        <v>2</v>
      </c>
      <c r="BF343" s="1">
        <v>2</v>
      </c>
      <c r="BI343" s="1">
        <v>2</v>
      </c>
      <c r="BJ343" s="1">
        <v>1</v>
      </c>
      <c r="BK343" s="1">
        <v>1</v>
      </c>
      <c r="BL343" s="1">
        <v>2</v>
      </c>
      <c r="BM343" s="1">
        <v>4</v>
      </c>
      <c r="BN343" s="1">
        <v>1</v>
      </c>
    </row>
    <row r="344" spans="1:66" ht="15" customHeight="1">
      <c r="A344" s="6" t="s">
        <v>189</v>
      </c>
      <c r="B344" s="1">
        <v>1</v>
      </c>
      <c r="C344" s="1">
        <v>1</v>
      </c>
      <c r="D344" s="13">
        <v>1</v>
      </c>
      <c r="E344" s="1">
        <v>1</v>
      </c>
      <c r="F344" s="4"/>
      <c r="G344" s="1">
        <v>2</v>
      </c>
      <c r="H344" s="1">
        <v>30</v>
      </c>
      <c r="I344" s="1">
        <v>500</v>
      </c>
      <c r="AB344" s="1">
        <v>1</v>
      </c>
      <c r="AC344" s="1">
        <v>3000</v>
      </c>
      <c r="AJ344" s="1">
        <v>3</v>
      </c>
      <c r="AK344" s="1">
        <v>2</v>
      </c>
      <c r="AL344" s="1">
        <v>2</v>
      </c>
      <c r="AM344" s="1">
        <v>2</v>
      </c>
      <c r="AN344" s="1">
        <v>2</v>
      </c>
      <c r="AO344" s="1">
        <v>2</v>
      </c>
      <c r="AP344" s="1">
        <v>2</v>
      </c>
      <c r="AQ344" s="1">
        <v>1</v>
      </c>
      <c r="AR344" s="1">
        <v>2</v>
      </c>
      <c r="AV344" s="1">
        <v>2</v>
      </c>
      <c r="AX344" s="1">
        <v>2</v>
      </c>
      <c r="BA344" s="1">
        <v>2</v>
      </c>
      <c r="BB344" s="1">
        <v>2</v>
      </c>
      <c r="BF344" s="1">
        <v>2</v>
      </c>
      <c r="BI344" s="1">
        <v>2</v>
      </c>
      <c r="BJ344" s="1">
        <v>2</v>
      </c>
      <c r="BK344" s="1">
        <v>2</v>
      </c>
      <c r="BL344" s="1">
        <v>1</v>
      </c>
      <c r="BM344" s="1">
        <v>3</v>
      </c>
      <c r="BN344" s="1">
        <v>1</v>
      </c>
    </row>
    <row r="345" spans="1:66" ht="15" customHeight="1">
      <c r="A345" s="6" t="s">
        <v>189</v>
      </c>
      <c r="B345" s="1">
        <v>1</v>
      </c>
      <c r="C345" s="1">
        <v>1</v>
      </c>
      <c r="D345" s="13">
        <v>1</v>
      </c>
      <c r="E345" s="1">
        <v>1</v>
      </c>
      <c r="F345" s="4"/>
      <c r="G345" s="1">
        <v>2</v>
      </c>
      <c r="H345" s="1" t="s">
        <v>190</v>
      </c>
      <c r="I345" s="1">
        <v>500</v>
      </c>
      <c r="AN345" s="1">
        <v>2</v>
      </c>
      <c r="AO345" s="1">
        <v>2</v>
      </c>
      <c r="AP345" s="1">
        <v>2</v>
      </c>
      <c r="AR345" s="1">
        <v>2</v>
      </c>
      <c r="AV345" s="1">
        <v>2</v>
      </c>
      <c r="AX345" s="1">
        <v>2</v>
      </c>
      <c r="BA345" s="1">
        <v>2</v>
      </c>
      <c r="BB345" s="1">
        <v>2</v>
      </c>
      <c r="BF345" s="1">
        <v>2</v>
      </c>
      <c r="BI345" s="1">
        <v>2</v>
      </c>
      <c r="BJ345" s="1">
        <v>1</v>
      </c>
      <c r="BK345" s="1">
        <v>2</v>
      </c>
      <c r="BL345" s="1">
        <v>2</v>
      </c>
      <c r="BM345" s="1">
        <v>4</v>
      </c>
      <c r="BN345" s="1">
        <v>2</v>
      </c>
    </row>
    <row r="346" spans="1:66" ht="15" customHeight="1">
      <c r="A346" s="6" t="s">
        <v>189</v>
      </c>
      <c r="B346" s="1">
        <v>1</v>
      </c>
      <c r="C346" s="1">
        <v>1</v>
      </c>
      <c r="D346" s="13">
        <v>1</v>
      </c>
      <c r="E346" s="1">
        <v>1</v>
      </c>
      <c r="F346" s="4"/>
      <c r="G346" s="1">
        <v>2</v>
      </c>
      <c r="H346" s="1">
        <v>30</v>
      </c>
      <c r="I346" s="1">
        <v>300</v>
      </c>
      <c r="V346" s="1">
        <v>1</v>
      </c>
      <c r="W346" s="1">
        <v>30000</v>
      </c>
      <c r="Z346" s="1">
        <v>1</v>
      </c>
      <c r="AA346" s="1">
        <v>12000</v>
      </c>
      <c r="AH346" s="1" t="s">
        <v>126</v>
      </c>
      <c r="AI346" s="1">
        <v>2500</v>
      </c>
      <c r="AJ346" s="1">
        <v>3</v>
      </c>
      <c r="AK346" s="1">
        <v>2</v>
      </c>
      <c r="AL346" s="1">
        <v>2</v>
      </c>
      <c r="AN346" s="1">
        <v>2</v>
      </c>
      <c r="AO346" s="1">
        <v>2</v>
      </c>
      <c r="AP346" s="1">
        <v>2</v>
      </c>
      <c r="AQ346" s="1">
        <v>1</v>
      </c>
      <c r="AR346" s="1">
        <v>2</v>
      </c>
      <c r="AV346" s="1">
        <v>2</v>
      </c>
      <c r="AX346" s="1">
        <v>2</v>
      </c>
      <c r="BA346" s="1">
        <v>2</v>
      </c>
      <c r="BB346" s="1">
        <v>2</v>
      </c>
      <c r="BF346" s="1">
        <v>2</v>
      </c>
      <c r="BI346" s="1">
        <v>1</v>
      </c>
      <c r="BJ346" s="1">
        <v>2</v>
      </c>
      <c r="BK346" s="1">
        <v>2</v>
      </c>
      <c r="BL346" s="1">
        <v>2</v>
      </c>
      <c r="BM346" s="1">
        <v>4</v>
      </c>
      <c r="BN346" s="1">
        <v>1</v>
      </c>
    </row>
    <row r="347" spans="1:66" ht="15" customHeight="1">
      <c r="A347" s="6" t="s">
        <v>189</v>
      </c>
      <c r="B347" s="1">
        <v>1</v>
      </c>
      <c r="C347" s="1">
        <v>1</v>
      </c>
      <c r="D347" s="13">
        <v>1</v>
      </c>
      <c r="E347" s="1">
        <v>1</v>
      </c>
      <c r="F347" s="4"/>
      <c r="G347" s="1">
        <v>2</v>
      </c>
      <c r="H347" s="1">
        <v>120</v>
      </c>
      <c r="I347" s="1">
        <v>600</v>
      </c>
      <c r="V347" s="1">
        <v>1</v>
      </c>
      <c r="W347" s="1">
        <v>8280</v>
      </c>
      <c r="AD347" s="1" t="s">
        <v>193</v>
      </c>
      <c r="AE347" s="1">
        <v>7000</v>
      </c>
      <c r="AF347" s="1" t="s">
        <v>194</v>
      </c>
      <c r="AG347" s="1">
        <f>7000+3500+6500</f>
        <v>17000</v>
      </c>
      <c r="AJ347" s="1">
        <v>3</v>
      </c>
      <c r="AK347" s="1">
        <v>2</v>
      </c>
      <c r="AL347" s="1">
        <v>2</v>
      </c>
      <c r="AM347" s="1">
        <v>3</v>
      </c>
      <c r="AN347" s="1">
        <v>1</v>
      </c>
      <c r="AO347" s="1">
        <v>1</v>
      </c>
      <c r="AP347" s="1">
        <v>2</v>
      </c>
      <c r="AQ347" s="1">
        <v>1</v>
      </c>
      <c r="AR347" s="1">
        <v>2</v>
      </c>
      <c r="AV347" s="1">
        <v>1</v>
      </c>
      <c r="AW347" s="1" t="s">
        <v>195</v>
      </c>
      <c r="AX347" s="1">
        <v>2</v>
      </c>
      <c r="BA347" s="1">
        <v>2</v>
      </c>
      <c r="BB347" s="1">
        <v>2</v>
      </c>
      <c r="BF347" s="1">
        <v>2</v>
      </c>
      <c r="BI347" s="1">
        <v>1</v>
      </c>
      <c r="BJ347" s="1">
        <v>1</v>
      </c>
      <c r="BK347" s="1">
        <v>2</v>
      </c>
      <c r="BL347" s="1">
        <v>2</v>
      </c>
      <c r="BM347" s="1">
        <v>4</v>
      </c>
      <c r="BN347" s="1">
        <v>1</v>
      </c>
    </row>
    <row r="348" spans="1:66" ht="15" customHeight="1">
      <c r="A348" s="6" t="s">
        <v>169</v>
      </c>
      <c r="B348" s="1">
        <v>1</v>
      </c>
      <c r="C348" s="1">
        <v>1</v>
      </c>
      <c r="D348" s="13">
        <v>1</v>
      </c>
      <c r="E348" s="1">
        <v>1</v>
      </c>
      <c r="F348" s="4"/>
      <c r="G348" s="1">
        <v>2</v>
      </c>
      <c r="H348" s="1">
        <v>30</v>
      </c>
      <c r="I348" s="1">
        <v>300</v>
      </c>
      <c r="V348" s="1">
        <v>1</v>
      </c>
      <c r="W348" s="1">
        <v>5600</v>
      </c>
      <c r="AJ348" s="1">
        <v>3</v>
      </c>
      <c r="AK348" s="1">
        <v>2</v>
      </c>
      <c r="AL348" s="1">
        <v>2</v>
      </c>
      <c r="AM348" s="1" t="s">
        <v>2</v>
      </c>
      <c r="AN348" s="1">
        <v>2</v>
      </c>
      <c r="AO348" s="1">
        <v>2</v>
      </c>
      <c r="AP348" s="1">
        <v>2</v>
      </c>
      <c r="AQ348" s="1">
        <v>1</v>
      </c>
      <c r="AR348" s="1">
        <v>2</v>
      </c>
      <c r="AV348" s="1">
        <v>2</v>
      </c>
      <c r="AX348" s="1">
        <v>2</v>
      </c>
      <c r="BA348" s="1">
        <v>2</v>
      </c>
      <c r="BB348" s="1">
        <v>2</v>
      </c>
      <c r="BF348" s="1">
        <v>2</v>
      </c>
      <c r="BI348" s="1">
        <v>1</v>
      </c>
      <c r="BJ348" s="1">
        <v>2</v>
      </c>
      <c r="BK348" s="1">
        <v>2</v>
      </c>
      <c r="BL348" s="1">
        <v>2</v>
      </c>
      <c r="BM348" s="1">
        <v>4</v>
      </c>
      <c r="BN348" s="1">
        <v>1</v>
      </c>
    </row>
    <row r="349" spans="1:66" ht="15" customHeight="1">
      <c r="A349" s="6" t="s">
        <v>226</v>
      </c>
      <c r="B349" s="1">
        <v>1</v>
      </c>
      <c r="C349" s="1">
        <v>1</v>
      </c>
      <c r="D349" s="13">
        <v>1</v>
      </c>
      <c r="E349" s="1">
        <v>1</v>
      </c>
      <c r="F349" s="4"/>
      <c r="G349" s="1">
        <v>2</v>
      </c>
      <c r="H349" s="1">
        <v>30</v>
      </c>
      <c r="I349" s="1">
        <v>200</v>
      </c>
      <c r="V349" s="1">
        <v>1</v>
      </c>
      <c r="W349" s="1">
        <f>1540+600</f>
        <v>2140</v>
      </c>
      <c r="AD349" s="1" t="s">
        <v>232</v>
      </c>
      <c r="AE349" s="2">
        <v>12000</v>
      </c>
      <c r="AF349" s="1" t="s">
        <v>225</v>
      </c>
      <c r="AG349" s="1">
        <v>300</v>
      </c>
      <c r="AH349" s="1" t="s">
        <v>166</v>
      </c>
      <c r="AI349" s="1">
        <f>5000+5000</f>
        <v>10000</v>
      </c>
      <c r="AJ349" s="1">
        <v>1</v>
      </c>
      <c r="AK349" s="1">
        <v>2</v>
      </c>
      <c r="AL349" s="1">
        <v>2</v>
      </c>
      <c r="AM349" s="1" t="s">
        <v>0</v>
      </c>
      <c r="AN349" s="1">
        <v>2</v>
      </c>
      <c r="AO349" s="1">
        <v>2</v>
      </c>
      <c r="AP349" s="1">
        <v>2</v>
      </c>
      <c r="AQ349" s="1">
        <v>1</v>
      </c>
      <c r="AR349" s="1">
        <v>2</v>
      </c>
      <c r="AV349" s="1">
        <v>2</v>
      </c>
      <c r="AX349" s="1">
        <v>2</v>
      </c>
      <c r="BA349" s="1">
        <v>2</v>
      </c>
      <c r="BB349" s="1">
        <v>2</v>
      </c>
      <c r="BF349" s="1">
        <v>2</v>
      </c>
      <c r="BI349" s="1">
        <v>2</v>
      </c>
      <c r="BJ349" s="1">
        <v>2</v>
      </c>
      <c r="BK349" s="1">
        <v>2</v>
      </c>
      <c r="BL349" s="1">
        <v>2</v>
      </c>
      <c r="BM349" s="1" t="s">
        <v>231</v>
      </c>
      <c r="BN349" s="1">
        <v>1</v>
      </c>
    </row>
    <row r="350" spans="1:66" ht="15" customHeight="1">
      <c r="A350" s="6" t="s">
        <v>169</v>
      </c>
      <c r="B350" s="1">
        <v>1</v>
      </c>
      <c r="C350" s="1">
        <v>1</v>
      </c>
      <c r="D350" s="13">
        <v>1</v>
      </c>
      <c r="E350" s="1">
        <v>1</v>
      </c>
      <c r="F350" s="4"/>
      <c r="G350" s="1">
        <v>2</v>
      </c>
      <c r="H350" s="1">
        <v>30</v>
      </c>
      <c r="I350" s="1">
        <v>0</v>
      </c>
      <c r="J350" s="1">
        <v>1</v>
      </c>
      <c r="K350" s="1">
        <v>3000</v>
      </c>
      <c r="AD350" s="1" t="s">
        <v>126</v>
      </c>
      <c r="AE350" s="1">
        <v>5000</v>
      </c>
      <c r="AH350" s="1" t="s">
        <v>197</v>
      </c>
      <c r="AI350" s="1">
        <f>540+3600</f>
        <v>4140</v>
      </c>
      <c r="AJ350" s="1">
        <v>3</v>
      </c>
      <c r="AK350" s="1">
        <v>2</v>
      </c>
      <c r="AL350" s="1">
        <v>2</v>
      </c>
      <c r="AN350" s="1">
        <v>2</v>
      </c>
      <c r="AO350" s="1">
        <v>2</v>
      </c>
      <c r="AP350" s="1">
        <v>2</v>
      </c>
      <c r="AQ350" s="1">
        <v>1</v>
      </c>
      <c r="AR350" s="1">
        <v>2</v>
      </c>
      <c r="AV350" s="1">
        <v>2</v>
      </c>
      <c r="AX350" s="1">
        <v>2</v>
      </c>
      <c r="BA350" s="1">
        <v>2</v>
      </c>
      <c r="BB350" s="1">
        <v>2</v>
      </c>
      <c r="BF350" s="1">
        <v>2</v>
      </c>
      <c r="BI350" s="1">
        <v>2</v>
      </c>
      <c r="BJ350" s="1">
        <v>1</v>
      </c>
      <c r="BK350" s="1">
        <v>2</v>
      </c>
      <c r="BL350" s="1">
        <v>2</v>
      </c>
      <c r="BM350" s="1" t="s">
        <v>196</v>
      </c>
      <c r="BN350" s="1">
        <v>1</v>
      </c>
    </row>
    <row r="351" spans="1:66" ht="15" customHeight="1">
      <c r="A351" s="6" t="s">
        <v>169</v>
      </c>
      <c r="B351" s="1">
        <v>1</v>
      </c>
      <c r="C351" s="1">
        <v>1</v>
      </c>
      <c r="D351" s="13">
        <v>1</v>
      </c>
      <c r="E351" s="1">
        <v>1</v>
      </c>
      <c r="F351" s="4"/>
      <c r="G351" s="1">
        <v>2</v>
      </c>
      <c r="H351" s="1">
        <v>60</v>
      </c>
      <c r="I351" s="1">
        <v>300</v>
      </c>
      <c r="L351" s="1">
        <v>1</v>
      </c>
      <c r="M351" s="1">
        <v>1300</v>
      </c>
      <c r="N351" s="1">
        <v>1</v>
      </c>
      <c r="O351" s="1">
        <v>360</v>
      </c>
      <c r="Z351" s="1">
        <v>1</v>
      </c>
      <c r="AA351" s="1">
        <v>25500</v>
      </c>
      <c r="AD351" s="1" t="s">
        <v>115</v>
      </c>
      <c r="AE351" s="1">
        <v>8000</v>
      </c>
      <c r="AF351" s="1" t="s">
        <v>125</v>
      </c>
      <c r="AG351" s="1">
        <v>4000</v>
      </c>
      <c r="AJ351" s="1">
        <v>3</v>
      </c>
      <c r="AK351" s="1">
        <v>2</v>
      </c>
      <c r="AL351" s="1">
        <v>2</v>
      </c>
      <c r="AN351" s="1">
        <v>2</v>
      </c>
      <c r="AO351" s="1">
        <v>2</v>
      </c>
      <c r="AP351" s="1">
        <v>2</v>
      </c>
      <c r="AQ351" s="1">
        <v>1</v>
      </c>
      <c r="AR351" s="1">
        <v>2</v>
      </c>
      <c r="AV351" s="1">
        <v>2</v>
      </c>
      <c r="AX351" s="1">
        <v>2</v>
      </c>
      <c r="BA351" s="1">
        <v>2</v>
      </c>
      <c r="BB351" s="1">
        <v>2</v>
      </c>
      <c r="BF351" s="1">
        <v>2</v>
      </c>
      <c r="BI351" s="1">
        <v>2</v>
      </c>
      <c r="BJ351" s="1">
        <v>2</v>
      </c>
      <c r="BK351" s="1">
        <v>2</v>
      </c>
      <c r="BL351" s="1">
        <v>2</v>
      </c>
      <c r="BM351" s="1">
        <v>4</v>
      </c>
      <c r="BN351" s="1">
        <v>1</v>
      </c>
    </row>
    <row r="352" spans="1:66" ht="15" customHeight="1">
      <c r="A352" s="6">
        <v>39861</v>
      </c>
      <c r="B352" s="1">
        <v>1</v>
      </c>
      <c r="C352" s="1">
        <v>1</v>
      </c>
      <c r="D352" s="13">
        <v>1</v>
      </c>
      <c r="E352" s="1">
        <v>1</v>
      </c>
      <c r="F352" s="4"/>
      <c r="G352" s="1">
        <v>2</v>
      </c>
      <c r="H352" s="1">
        <v>30</v>
      </c>
      <c r="I352" s="1">
        <v>300</v>
      </c>
      <c r="N352" s="1">
        <v>1</v>
      </c>
      <c r="O352" s="1">
        <v>2000</v>
      </c>
      <c r="V352" s="1">
        <v>1</v>
      </c>
      <c r="W352" s="1">
        <v>8000</v>
      </c>
      <c r="Z352" s="1">
        <v>1</v>
      </c>
      <c r="AA352" s="1">
        <v>2500</v>
      </c>
      <c r="AD352" s="1" t="s">
        <v>80</v>
      </c>
      <c r="AE352" s="1">
        <v>8000</v>
      </c>
      <c r="AJ352" s="1">
        <v>3</v>
      </c>
      <c r="AK352" s="1">
        <v>2</v>
      </c>
      <c r="AL352" s="1">
        <v>2</v>
      </c>
      <c r="AM352" s="1">
        <v>2</v>
      </c>
      <c r="AN352" s="1">
        <v>2</v>
      </c>
      <c r="AO352" s="1">
        <v>2</v>
      </c>
      <c r="AP352" s="1">
        <v>2</v>
      </c>
      <c r="AQ352" s="1">
        <v>1</v>
      </c>
      <c r="AR352" s="1">
        <v>2</v>
      </c>
      <c r="AV352" s="1">
        <v>2</v>
      </c>
      <c r="AX352" s="1">
        <v>2</v>
      </c>
      <c r="BA352" s="1">
        <v>2</v>
      </c>
      <c r="BB352" s="1">
        <v>2</v>
      </c>
      <c r="BF352" s="1">
        <v>2</v>
      </c>
      <c r="BI352" s="1">
        <v>2</v>
      </c>
      <c r="BJ352" s="1">
        <v>2</v>
      </c>
      <c r="BK352" s="1">
        <v>2</v>
      </c>
      <c r="BL352" s="1">
        <v>2</v>
      </c>
      <c r="BM352" s="1">
        <v>2</v>
      </c>
      <c r="BN352" s="1">
        <v>1</v>
      </c>
    </row>
    <row r="353" spans="1:66" ht="15" customHeight="1">
      <c r="A353" s="6">
        <v>39861</v>
      </c>
      <c r="B353" s="1">
        <v>1</v>
      </c>
      <c r="C353" s="1">
        <v>1</v>
      </c>
      <c r="D353" s="13">
        <v>1</v>
      </c>
      <c r="E353" s="1">
        <v>1</v>
      </c>
      <c r="F353" s="4"/>
      <c r="G353" s="1">
        <v>2</v>
      </c>
      <c r="H353" s="1">
        <v>28</v>
      </c>
      <c r="I353" s="1">
        <v>250</v>
      </c>
      <c r="V353" s="1">
        <v>1</v>
      </c>
      <c r="W353" s="1">
        <v>12000</v>
      </c>
      <c r="Z353" s="1">
        <v>1</v>
      </c>
      <c r="AA353" s="1">
        <v>13800</v>
      </c>
      <c r="AD353" s="1" t="s">
        <v>204</v>
      </c>
      <c r="AE353" s="1">
        <v>16000</v>
      </c>
      <c r="AJ353" s="1">
        <v>1</v>
      </c>
      <c r="AK353" s="1">
        <v>2</v>
      </c>
      <c r="AL353" s="1">
        <v>2</v>
      </c>
      <c r="AN353" s="1">
        <v>2</v>
      </c>
      <c r="AO353" s="1">
        <v>2</v>
      </c>
      <c r="AP353" s="1">
        <v>2</v>
      </c>
      <c r="AQ353" s="1">
        <v>1</v>
      </c>
      <c r="AR353" s="1">
        <v>2</v>
      </c>
      <c r="AV353" s="1">
        <v>2</v>
      </c>
      <c r="AX353" s="1">
        <v>2</v>
      </c>
      <c r="BA353" s="1">
        <v>2</v>
      </c>
      <c r="BB353" s="1">
        <v>2</v>
      </c>
      <c r="BF353" s="1">
        <v>2</v>
      </c>
      <c r="BI353" s="1">
        <v>2</v>
      </c>
      <c r="BJ353" s="1">
        <v>2</v>
      </c>
      <c r="BK353" s="1">
        <v>2</v>
      </c>
      <c r="BL353" s="1">
        <v>2</v>
      </c>
      <c r="BM353" s="1">
        <v>4</v>
      </c>
      <c r="BN353" s="1">
        <v>1</v>
      </c>
    </row>
    <row r="354" spans="1:66" ht="15" customHeight="1">
      <c r="A354" s="6">
        <v>39861</v>
      </c>
      <c r="B354" s="1">
        <v>1</v>
      </c>
      <c r="C354" s="1">
        <v>1</v>
      </c>
      <c r="D354" s="13">
        <v>1</v>
      </c>
      <c r="E354" s="1">
        <v>1</v>
      </c>
      <c r="F354" s="4"/>
      <c r="G354" s="1">
        <v>2</v>
      </c>
      <c r="H354" s="1">
        <v>35</v>
      </c>
      <c r="I354" s="1">
        <v>400</v>
      </c>
      <c r="V354" s="1">
        <v>1</v>
      </c>
      <c r="W354" s="1">
        <v>11800</v>
      </c>
      <c r="Z354" s="1">
        <v>1</v>
      </c>
      <c r="AA354" s="1">
        <v>11500</v>
      </c>
      <c r="AJ354" s="1">
        <v>3</v>
      </c>
      <c r="AK354" s="1">
        <v>2</v>
      </c>
      <c r="AL354" s="1">
        <v>2</v>
      </c>
      <c r="AM354" s="1">
        <v>2.3</v>
      </c>
      <c r="AN354" s="1">
        <v>2</v>
      </c>
      <c r="AO354" s="1">
        <v>2</v>
      </c>
      <c r="AP354" s="1">
        <v>2</v>
      </c>
      <c r="AQ354" s="1">
        <v>1</v>
      </c>
      <c r="AR354" s="1">
        <v>2</v>
      </c>
      <c r="AV354" s="1">
        <v>2</v>
      </c>
      <c r="AX354" s="1">
        <v>2</v>
      </c>
      <c r="BA354" s="1">
        <v>2</v>
      </c>
      <c r="BB354" s="1">
        <v>2</v>
      </c>
      <c r="BF354" s="1">
        <v>2</v>
      </c>
      <c r="BI354" s="1">
        <v>2</v>
      </c>
      <c r="BJ354" s="1">
        <v>1</v>
      </c>
      <c r="BK354" s="1">
        <v>2</v>
      </c>
      <c r="BL354" s="1">
        <v>2</v>
      </c>
      <c r="BM354" s="1">
        <v>1</v>
      </c>
      <c r="BN354" s="1">
        <v>1</v>
      </c>
    </row>
    <row r="355" spans="6:7" ht="15" customHeight="1">
      <c r="F355" s="4"/>
      <c r="G355" s="4"/>
    </row>
    <row r="356" spans="1:66" ht="15" customHeight="1">
      <c r="A356" s="6">
        <v>39861</v>
      </c>
      <c r="B356" s="1">
        <v>1</v>
      </c>
      <c r="C356" s="1">
        <v>1</v>
      </c>
      <c r="D356" s="13">
        <v>1</v>
      </c>
      <c r="E356" s="1">
        <v>1</v>
      </c>
      <c r="F356" s="4"/>
      <c r="G356" s="4"/>
      <c r="H356" s="1">
        <v>40</v>
      </c>
      <c r="I356" s="1">
        <v>600</v>
      </c>
      <c r="V356" s="1">
        <v>1</v>
      </c>
      <c r="W356" s="1">
        <v>21000</v>
      </c>
      <c r="Z356" s="1">
        <v>1</v>
      </c>
      <c r="AA356" s="1">
        <v>9000</v>
      </c>
      <c r="AJ356" s="1">
        <v>1</v>
      </c>
      <c r="AK356" s="1">
        <v>2</v>
      </c>
      <c r="AL356" s="1">
        <v>2</v>
      </c>
      <c r="AM356" s="1">
        <v>2</v>
      </c>
      <c r="AN356" s="1">
        <v>2</v>
      </c>
      <c r="AO356" s="1">
        <v>2</v>
      </c>
      <c r="AP356" s="1">
        <v>2</v>
      </c>
      <c r="AQ356" s="1">
        <v>1</v>
      </c>
      <c r="AR356" s="1">
        <v>2</v>
      </c>
      <c r="AV356" s="1">
        <v>2</v>
      </c>
      <c r="AX356" s="1">
        <v>2</v>
      </c>
      <c r="BA356" s="1">
        <v>2</v>
      </c>
      <c r="BB356" s="1">
        <v>2</v>
      </c>
      <c r="BF356" s="1">
        <v>2</v>
      </c>
      <c r="BI356" s="1">
        <v>2</v>
      </c>
      <c r="BJ356" s="1">
        <v>2</v>
      </c>
      <c r="BK356" s="1">
        <v>2</v>
      </c>
      <c r="BL356" s="1">
        <v>2</v>
      </c>
      <c r="BM356" s="1">
        <v>1</v>
      </c>
      <c r="BN356" s="1">
        <v>1</v>
      </c>
    </row>
    <row r="357" spans="1:66" ht="15" customHeight="1">
      <c r="A357" s="6">
        <v>39861</v>
      </c>
      <c r="B357" s="1">
        <v>1</v>
      </c>
      <c r="C357" s="1">
        <v>1</v>
      </c>
      <c r="D357" s="13">
        <v>1</v>
      </c>
      <c r="E357" s="1">
        <v>1</v>
      </c>
      <c r="F357" s="4"/>
      <c r="G357" s="4"/>
      <c r="H357" s="1">
        <v>25</v>
      </c>
      <c r="I357" s="1">
        <v>450</v>
      </c>
      <c r="N357" s="1">
        <v>1</v>
      </c>
      <c r="O357" s="1">
        <v>800</v>
      </c>
      <c r="V357" s="1">
        <v>1</v>
      </c>
      <c r="W357" s="1">
        <v>35000</v>
      </c>
      <c r="AJ357" s="1">
        <v>1</v>
      </c>
      <c r="AK357" s="1">
        <v>2</v>
      </c>
      <c r="AL357" s="1">
        <v>2</v>
      </c>
      <c r="AN357" s="1">
        <v>2</v>
      </c>
      <c r="AO357" s="1">
        <v>2</v>
      </c>
      <c r="AP357" s="1">
        <v>2</v>
      </c>
      <c r="AQ357" s="1">
        <v>1</v>
      </c>
      <c r="AR357" s="1">
        <v>2</v>
      </c>
      <c r="AV357" s="1">
        <v>2</v>
      </c>
      <c r="AX357" s="1">
        <v>2</v>
      </c>
      <c r="BA357" s="1">
        <v>2</v>
      </c>
      <c r="BB357" s="1">
        <v>2</v>
      </c>
      <c r="BF357" s="1">
        <v>2</v>
      </c>
      <c r="BI357" s="1">
        <v>2</v>
      </c>
      <c r="BJ357" s="1">
        <v>2</v>
      </c>
      <c r="BK357" s="1">
        <v>2</v>
      </c>
      <c r="BL357" s="1">
        <v>2</v>
      </c>
      <c r="BM357" s="1">
        <v>4</v>
      </c>
      <c r="BN357" s="1">
        <v>1</v>
      </c>
    </row>
    <row r="358" spans="1:66" ht="15" customHeight="1">
      <c r="A358" s="6">
        <v>39861</v>
      </c>
      <c r="B358" s="1">
        <v>1</v>
      </c>
      <c r="C358" s="1">
        <v>1</v>
      </c>
      <c r="D358" s="13">
        <v>1</v>
      </c>
      <c r="E358" s="1">
        <v>1</v>
      </c>
      <c r="F358" s="4"/>
      <c r="G358" s="4"/>
      <c r="H358" s="1">
        <v>30</v>
      </c>
      <c r="I358" s="1">
        <v>250</v>
      </c>
      <c r="AD358" s="1" t="s">
        <v>205</v>
      </c>
      <c r="AE358" s="1">
        <v>10000</v>
      </c>
      <c r="AF358" s="1" t="s">
        <v>206</v>
      </c>
      <c r="AG358" s="1">
        <v>16000</v>
      </c>
      <c r="AJ358" s="1">
        <v>3</v>
      </c>
      <c r="AK358" s="1">
        <v>2</v>
      </c>
      <c r="AL358" s="1">
        <v>2</v>
      </c>
      <c r="AM358" s="1">
        <v>3</v>
      </c>
      <c r="AN358" s="1">
        <v>2</v>
      </c>
      <c r="AO358" s="1">
        <v>2</v>
      </c>
      <c r="AP358" s="1">
        <v>2</v>
      </c>
      <c r="AQ358" s="1">
        <v>1</v>
      </c>
      <c r="AR358" s="1">
        <v>2</v>
      </c>
      <c r="AV358" s="1">
        <v>2</v>
      </c>
      <c r="AX358" s="1">
        <v>2</v>
      </c>
      <c r="BA358" s="1">
        <v>2</v>
      </c>
      <c r="BB358" s="1">
        <v>2</v>
      </c>
      <c r="BF358" s="1">
        <v>2</v>
      </c>
      <c r="BI358" s="1">
        <v>2</v>
      </c>
      <c r="BJ358" s="1">
        <v>2</v>
      </c>
      <c r="BK358" s="1">
        <v>2</v>
      </c>
      <c r="BL358" s="1">
        <v>2</v>
      </c>
      <c r="BM358" s="1">
        <v>2</v>
      </c>
      <c r="BN358" s="1">
        <v>1</v>
      </c>
    </row>
    <row r="359" spans="1:66" ht="15" customHeight="1">
      <c r="A359" s="6">
        <v>39861</v>
      </c>
      <c r="B359" s="1">
        <v>1</v>
      </c>
      <c r="C359" s="1">
        <v>1</v>
      </c>
      <c r="D359" s="13">
        <v>1</v>
      </c>
      <c r="E359" s="1">
        <v>1</v>
      </c>
      <c r="F359" s="4"/>
      <c r="G359" s="1">
        <v>2</v>
      </c>
      <c r="H359" s="1">
        <v>20</v>
      </c>
      <c r="I359" s="1">
        <v>200</v>
      </c>
      <c r="V359" s="1">
        <v>1</v>
      </c>
      <c r="W359" s="1">
        <v>25000</v>
      </c>
      <c r="AJ359" s="1">
        <v>3</v>
      </c>
      <c r="AK359" s="1">
        <v>2</v>
      </c>
      <c r="AL359" s="1">
        <v>2</v>
      </c>
      <c r="AM359" s="1">
        <v>2</v>
      </c>
      <c r="AN359" s="1">
        <v>2</v>
      </c>
      <c r="AO359" s="1">
        <v>2</v>
      </c>
      <c r="AP359" s="1">
        <v>2</v>
      </c>
      <c r="AQ359" s="1">
        <v>1</v>
      </c>
      <c r="AR359" s="1">
        <v>2</v>
      </c>
      <c r="AV359" s="1">
        <v>2</v>
      </c>
      <c r="AX359" s="1">
        <v>2</v>
      </c>
      <c r="BA359" s="1">
        <v>2</v>
      </c>
      <c r="BB359" s="1">
        <v>2</v>
      </c>
      <c r="BF359" s="1">
        <v>2</v>
      </c>
      <c r="BI359" s="1">
        <v>2</v>
      </c>
      <c r="BJ359" s="1">
        <v>2</v>
      </c>
      <c r="BK359" s="1">
        <v>2</v>
      </c>
      <c r="BL359" s="1">
        <v>2</v>
      </c>
      <c r="BM359" s="1">
        <v>1</v>
      </c>
      <c r="BN359" s="1">
        <v>1</v>
      </c>
    </row>
    <row r="360" spans="1:66" ht="15" customHeight="1">
      <c r="A360" s="6">
        <v>39861</v>
      </c>
      <c r="B360" s="1">
        <v>1</v>
      </c>
      <c r="C360" s="1">
        <v>1</v>
      </c>
      <c r="D360" s="13">
        <v>1</v>
      </c>
      <c r="E360" s="1">
        <v>1</v>
      </c>
      <c r="F360" s="4"/>
      <c r="G360" s="1">
        <v>2</v>
      </c>
      <c r="H360" s="1">
        <v>35</v>
      </c>
      <c r="I360" s="1">
        <v>800</v>
      </c>
      <c r="V360" s="1">
        <v>1</v>
      </c>
      <c r="W360" s="1">
        <v>20000</v>
      </c>
      <c r="AD360" s="1" t="s">
        <v>207</v>
      </c>
      <c r="AE360" s="1">
        <v>8000</v>
      </c>
      <c r="AF360" s="1" t="s">
        <v>208</v>
      </c>
      <c r="AG360" s="1">
        <v>10000</v>
      </c>
      <c r="AJ360" s="1">
        <v>3</v>
      </c>
      <c r="AK360" s="1">
        <v>2</v>
      </c>
      <c r="AL360" s="1">
        <v>2</v>
      </c>
      <c r="AM360" s="1">
        <v>2</v>
      </c>
      <c r="AN360" s="1">
        <v>2</v>
      </c>
      <c r="AO360" s="1">
        <v>2</v>
      </c>
      <c r="AP360" s="1">
        <v>2</v>
      </c>
      <c r="AQ360" s="1">
        <v>1</v>
      </c>
      <c r="AR360" s="1">
        <v>2</v>
      </c>
      <c r="AV360" s="1">
        <v>2</v>
      </c>
      <c r="AX360" s="1">
        <v>2</v>
      </c>
      <c r="BA360" s="1">
        <v>2</v>
      </c>
      <c r="BB360" s="1">
        <v>2</v>
      </c>
      <c r="BF360" s="1">
        <v>2</v>
      </c>
      <c r="BI360" s="1">
        <v>2</v>
      </c>
      <c r="BJ360" s="1">
        <v>1</v>
      </c>
      <c r="BK360" s="1">
        <v>2</v>
      </c>
      <c r="BL360" s="1">
        <v>2</v>
      </c>
      <c r="BM360" s="1">
        <v>4</v>
      </c>
      <c r="BN360" s="1">
        <v>1</v>
      </c>
    </row>
    <row r="361" spans="1:66" ht="15" customHeight="1">
      <c r="A361" s="6">
        <v>39861</v>
      </c>
      <c r="B361" s="1">
        <v>1</v>
      </c>
      <c r="C361" s="1">
        <v>1</v>
      </c>
      <c r="D361" s="13">
        <v>1</v>
      </c>
      <c r="E361" s="1">
        <v>1</v>
      </c>
      <c r="F361" s="4"/>
      <c r="G361" s="1">
        <v>2</v>
      </c>
      <c r="H361" s="1">
        <v>35</v>
      </c>
      <c r="I361" s="1">
        <v>500</v>
      </c>
      <c r="Z361" s="1">
        <v>1</v>
      </c>
      <c r="AA361" s="1">
        <v>15000</v>
      </c>
      <c r="AJ361" s="1">
        <v>3</v>
      </c>
      <c r="AK361" s="1">
        <v>2</v>
      </c>
      <c r="AL361" s="1">
        <v>2</v>
      </c>
      <c r="AM361" s="1" t="s">
        <v>192</v>
      </c>
      <c r="AN361" s="1">
        <v>2</v>
      </c>
      <c r="AO361" s="1">
        <v>2</v>
      </c>
      <c r="AP361" s="1">
        <v>2</v>
      </c>
      <c r="AQ361" s="1">
        <v>1</v>
      </c>
      <c r="AR361" s="1">
        <v>2</v>
      </c>
      <c r="AV361" s="1">
        <v>2</v>
      </c>
      <c r="AX361" s="1">
        <v>2</v>
      </c>
      <c r="BA361" s="1">
        <v>2</v>
      </c>
      <c r="BB361" s="1">
        <v>2</v>
      </c>
      <c r="BF361" s="1">
        <v>2</v>
      </c>
      <c r="BI361" s="1">
        <v>2</v>
      </c>
      <c r="BJ361" s="1">
        <v>1</v>
      </c>
      <c r="BK361" s="1">
        <v>2</v>
      </c>
      <c r="BL361" s="1">
        <v>2</v>
      </c>
      <c r="BM361" s="1">
        <v>4</v>
      </c>
      <c r="BN361" s="1">
        <v>1</v>
      </c>
    </row>
    <row r="362" spans="1:66" ht="15" customHeight="1">
      <c r="A362" s="6">
        <v>39862</v>
      </c>
      <c r="B362" s="1">
        <v>1</v>
      </c>
      <c r="C362" s="1">
        <v>1</v>
      </c>
      <c r="D362" s="13">
        <v>1</v>
      </c>
      <c r="E362" s="1">
        <v>1</v>
      </c>
      <c r="F362" s="4"/>
      <c r="G362" s="1">
        <v>2</v>
      </c>
      <c r="H362" s="1">
        <v>25</v>
      </c>
      <c r="I362" s="1">
        <v>370</v>
      </c>
      <c r="J362" s="1">
        <v>1</v>
      </c>
      <c r="K362" s="1">
        <v>2800</v>
      </c>
      <c r="N362" s="1">
        <v>1</v>
      </c>
      <c r="O362" s="1">
        <v>1500</v>
      </c>
      <c r="P362" s="1">
        <v>1</v>
      </c>
      <c r="Q362" s="1">
        <v>800</v>
      </c>
      <c r="V362" s="1">
        <v>1</v>
      </c>
      <c r="W362" s="1">
        <v>24000</v>
      </c>
      <c r="AJ362" s="1">
        <v>3</v>
      </c>
      <c r="AK362" s="1">
        <v>2</v>
      </c>
      <c r="AL362" s="1">
        <v>2</v>
      </c>
      <c r="AN362" s="1">
        <v>2</v>
      </c>
      <c r="AO362" s="1">
        <v>2</v>
      </c>
      <c r="AP362" s="1">
        <v>2</v>
      </c>
      <c r="AQ362" s="1">
        <v>1</v>
      </c>
      <c r="AR362" s="1">
        <v>2</v>
      </c>
      <c r="AV362" s="1">
        <v>2</v>
      </c>
      <c r="AX362" s="1">
        <v>2</v>
      </c>
      <c r="BA362" s="1">
        <v>2</v>
      </c>
      <c r="BB362" s="1">
        <v>2</v>
      </c>
      <c r="BF362" s="1">
        <v>2</v>
      </c>
      <c r="BI362" s="1">
        <v>2</v>
      </c>
      <c r="BJ362" s="1">
        <v>2</v>
      </c>
      <c r="BK362" s="1">
        <v>2</v>
      </c>
      <c r="BL362" s="1">
        <v>2</v>
      </c>
      <c r="BM362" s="1">
        <v>2</v>
      </c>
      <c r="BN362" s="1">
        <v>1</v>
      </c>
    </row>
    <row r="363" spans="1:66" ht="15" customHeight="1">
      <c r="A363" s="6">
        <v>39862</v>
      </c>
      <c r="B363" s="1">
        <v>1</v>
      </c>
      <c r="C363" s="1">
        <v>1</v>
      </c>
      <c r="D363" s="13">
        <v>1</v>
      </c>
      <c r="E363" s="1">
        <v>1</v>
      </c>
      <c r="F363" s="4"/>
      <c r="G363" s="1">
        <v>2</v>
      </c>
      <c r="H363" s="1">
        <v>30</v>
      </c>
      <c r="I363" s="1">
        <v>250</v>
      </c>
      <c r="N363" s="1">
        <v>1</v>
      </c>
      <c r="O363" s="1">
        <v>40000</v>
      </c>
      <c r="T363" s="1">
        <v>1</v>
      </c>
      <c r="U363" s="1">
        <v>15000</v>
      </c>
      <c r="AJ363" s="1">
        <v>3</v>
      </c>
      <c r="AK363" s="1">
        <v>2</v>
      </c>
      <c r="AL363" s="1">
        <v>2</v>
      </c>
      <c r="AN363" s="1">
        <v>2</v>
      </c>
      <c r="AO363" s="1">
        <v>2</v>
      </c>
      <c r="AP363" s="1">
        <v>2</v>
      </c>
      <c r="AQ363" s="1">
        <v>1</v>
      </c>
      <c r="AR363" s="1">
        <v>2</v>
      </c>
      <c r="AV363" s="1">
        <v>2</v>
      </c>
      <c r="AX363" s="1">
        <v>2</v>
      </c>
      <c r="BA363" s="1">
        <v>2</v>
      </c>
      <c r="BB363" s="1">
        <v>2</v>
      </c>
      <c r="BF363" s="1">
        <v>2</v>
      </c>
      <c r="BI363" s="1">
        <v>2</v>
      </c>
      <c r="BJ363" s="1">
        <v>2</v>
      </c>
      <c r="BK363" s="1">
        <v>2</v>
      </c>
      <c r="BL363" s="1">
        <v>2</v>
      </c>
      <c r="BM363" s="1">
        <v>4</v>
      </c>
      <c r="BN363" s="1">
        <v>1</v>
      </c>
    </row>
    <row r="364" spans="1:66" ht="15" customHeight="1">
      <c r="A364" s="6">
        <v>39862</v>
      </c>
      <c r="B364" s="1">
        <v>1</v>
      </c>
      <c r="C364" s="1">
        <v>1</v>
      </c>
      <c r="D364" s="13">
        <v>1</v>
      </c>
      <c r="E364" s="1">
        <v>1</v>
      </c>
      <c r="F364" s="4"/>
      <c r="G364" s="1">
        <v>2</v>
      </c>
      <c r="H364" s="1">
        <v>60</v>
      </c>
      <c r="I364" s="1">
        <v>430</v>
      </c>
      <c r="N364" s="1">
        <v>1</v>
      </c>
      <c r="O364" s="1">
        <v>600</v>
      </c>
      <c r="V364" s="1">
        <v>1</v>
      </c>
      <c r="W364" s="1">
        <v>32000</v>
      </c>
      <c r="Z364" s="1">
        <v>1</v>
      </c>
      <c r="AA364" s="1">
        <v>2000</v>
      </c>
      <c r="AJ364" s="1">
        <v>1</v>
      </c>
      <c r="AK364" s="1">
        <v>2</v>
      </c>
      <c r="AL364" s="1">
        <v>2</v>
      </c>
      <c r="AM364" s="1">
        <v>3</v>
      </c>
      <c r="AN364" s="1">
        <v>2</v>
      </c>
      <c r="AO364" s="1">
        <v>2</v>
      </c>
      <c r="AP364" s="1">
        <v>2</v>
      </c>
      <c r="AQ364" s="1">
        <v>1</v>
      </c>
      <c r="AR364" s="1">
        <v>2</v>
      </c>
      <c r="AV364" s="1">
        <v>2</v>
      </c>
      <c r="AX364" s="1">
        <v>2</v>
      </c>
      <c r="BA364" s="1">
        <v>2</v>
      </c>
      <c r="BB364" s="1">
        <v>2</v>
      </c>
      <c r="BF364" s="1">
        <v>2</v>
      </c>
      <c r="BI364" s="1">
        <v>2</v>
      </c>
      <c r="BJ364" s="1">
        <v>1</v>
      </c>
      <c r="BK364" s="1">
        <v>2</v>
      </c>
      <c r="BL364" s="1">
        <v>2</v>
      </c>
      <c r="BM364" s="1">
        <v>1</v>
      </c>
      <c r="BN364" s="1">
        <v>1</v>
      </c>
    </row>
    <row r="365" spans="1:66" ht="15" customHeight="1">
      <c r="A365" s="6">
        <v>39861</v>
      </c>
      <c r="B365" s="1">
        <v>1</v>
      </c>
      <c r="C365" s="1">
        <v>1</v>
      </c>
      <c r="D365" s="13">
        <v>1</v>
      </c>
      <c r="E365" s="1">
        <v>1</v>
      </c>
      <c r="F365" s="4"/>
      <c r="G365" s="1">
        <v>2</v>
      </c>
      <c r="H365" s="1">
        <v>40</v>
      </c>
      <c r="I365" s="1">
        <v>360</v>
      </c>
      <c r="N365" s="1">
        <v>1</v>
      </c>
      <c r="O365" s="1">
        <v>20000</v>
      </c>
      <c r="R365" s="1">
        <v>1</v>
      </c>
      <c r="S365" s="1">
        <v>10000</v>
      </c>
      <c r="Z365" s="1">
        <v>1</v>
      </c>
      <c r="AA365" s="1">
        <v>10000</v>
      </c>
      <c r="AJ365" s="1">
        <v>1</v>
      </c>
      <c r="AK365" s="1">
        <v>2</v>
      </c>
      <c r="AL365" s="1">
        <v>2</v>
      </c>
      <c r="AN365" s="1">
        <v>2</v>
      </c>
      <c r="AO365" s="1">
        <v>2</v>
      </c>
      <c r="AP365" s="1">
        <v>2</v>
      </c>
      <c r="AQ365" s="1">
        <v>1</v>
      </c>
      <c r="AR365" s="1">
        <v>2</v>
      </c>
      <c r="AV365" s="1">
        <v>2</v>
      </c>
      <c r="AX365" s="1">
        <v>2</v>
      </c>
      <c r="BA365" s="1">
        <v>2</v>
      </c>
      <c r="BB365" s="1">
        <v>2</v>
      </c>
      <c r="BF365" s="1">
        <v>2</v>
      </c>
      <c r="BI365" s="1">
        <v>2</v>
      </c>
      <c r="BJ365" s="1">
        <v>2</v>
      </c>
      <c r="BK365" s="1">
        <v>2</v>
      </c>
      <c r="BL365" s="1">
        <v>2</v>
      </c>
      <c r="BM365" s="1">
        <v>4</v>
      </c>
      <c r="BN365" s="1">
        <v>1</v>
      </c>
    </row>
    <row r="366" spans="1:66" ht="15" customHeight="1">
      <c r="A366" s="6" t="s">
        <v>164</v>
      </c>
      <c r="B366" s="1">
        <v>1</v>
      </c>
      <c r="C366" s="1">
        <v>1</v>
      </c>
      <c r="D366" s="13">
        <v>1</v>
      </c>
      <c r="E366" s="1">
        <v>1</v>
      </c>
      <c r="F366" s="4"/>
      <c r="G366" s="1">
        <v>2</v>
      </c>
      <c r="H366" s="1">
        <v>20</v>
      </c>
      <c r="I366" s="1">
        <v>100</v>
      </c>
      <c r="V366" s="1">
        <v>1</v>
      </c>
      <c r="W366" s="1">
        <v>3000</v>
      </c>
      <c r="Z366" s="1">
        <v>1</v>
      </c>
      <c r="AA366" s="2">
        <f>27000+3000</f>
        <v>30000</v>
      </c>
      <c r="AJ366" s="1">
        <v>1</v>
      </c>
      <c r="AK366" s="1">
        <v>2</v>
      </c>
      <c r="AL366" s="1">
        <v>2</v>
      </c>
      <c r="AN366" s="1">
        <v>2</v>
      </c>
      <c r="AO366" s="1">
        <v>2</v>
      </c>
      <c r="AP366" s="1">
        <v>2</v>
      </c>
      <c r="AQ366" s="1">
        <v>1</v>
      </c>
      <c r="AR366" s="1">
        <v>2</v>
      </c>
      <c r="AV366" s="1">
        <v>1</v>
      </c>
      <c r="AW366" s="1" t="s">
        <v>163</v>
      </c>
      <c r="AX366" s="1">
        <v>2</v>
      </c>
      <c r="BA366" s="1">
        <v>2</v>
      </c>
      <c r="BB366" s="1">
        <v>2</v>
      </c>
      <c r="BF366" s="1">
        <v>2</v>
      </c>
      <c r="BI366" s="1">
        <v>2</v>
      </c>
      <c r="BJ366" s="1">
        <v>1</v>
      </c>
      <c r="BK366" s="1">
        <v>2</v>
      </c>
      <c r="BL366" s="1">
        <v>2</v>
      </c>
      <c r="BM366" s="1">
        <v>1</v>
      </c>
      <c r="BN366" s="1">
        <v>1</v>
      </c>
    </row>
    <row r="367" spans="1:66" ht="15" customHeight="1">
      <c r="A367" s="6" t="s">
        <v>226</v>
      </c>
      <c r="B367" s="1">
        <v>1</v>
      </c>
      <c r="C367" s="1">
        <v>1</v>
      </c>
      <c r="D367" s="13">
        <v>1</v>
      </c>
      <c r="E367" s="1">
        <v>1</v>
      </c>
      <c r="F367" s="4"/>
      <c r="G367" s="1">
        <v>2</v>
      </c>
      <c r="H367" s="1">
        <v>60</v>
      </c>
      <c r="I367" s="1">
        <v>400</v>
      </c>
      <c r="V367" s="1">
        <v>1</v>
      </c>
      <c r="W367" s="1">
        <f>14400+18000+8500</f>
        <v>40900</v>
      </c>
      <c r="AD367" s="1" t="s">
        <v>228</v>
      </c>
      <c r="AE367" s="1">
        <v>500</v>
      </c>
      <c r="AF367" s="1" t="s">
        <v>229</v>
      </c>
      <c r="AG367" s="1">
        <v>1500</v>
      </c>
      <c r="AJ367" s="1">
        <v>3</v>
      </c>
      <c r="AK367" s="1">
        <v>2</v>
      </c>
      <c r="AL367" s="1">
        <v>2</v>
      </c>
      <c r="AM367" s="1">
        <v>2</v>
      </c>
      <c r="AN367" s="1">
        <v>2</v>
      </c>
      <c r="AO367" s="1">
        <v>2</v>
      </c>
      <c r="AP367" s="1">
        <v>2</v>
      </c>
      <c r="AQ367" s="1">
        <v>1</v>
      </c>
      <c r="AR367" s="1">
        <v>2</v>
      </c>
      <c r="AV367" s="1">
        <v>2</v>
      </c>
      <c r="AX367" s="1">
        <v>2</v>
      </c>
      <c r="BA367" s="1">
        <v>2</v>
      </c>
      <c r="BB367" s="1">
        <v>2</v>
      </c>
      <c r="BF367" s="1">
        <v>2</v>
      </c>
      <c r="BI367" s="1">
        <v>2</v>
      </c>
      <c r="BJ367" s="1">
        <v>1</v>
      </c>
      <c r="BK367" s="1">
        <v>1</v>
      </c>
      <c r="BL367" s="1">
        <v>2</v>
      </c>
      <c r="BM367" s="1">
        <v>4</v>
      </c>
      <c r="BN367" s="1">
        <v>1</v>
      </c>
    </row>
    <row r="368" spans="1:66" ht="15" customHeight="1">
      <c r="A368" s="6">
        <v>39861</v>
      </c>
      <c r="B368" s="1">
        <v>1</v>
      </c>
      <c r="C368" s="1">
        <v>1</v>
      </c>
      <c r="D368" s="13">
        <v>1</v>
      </c>
      <c r="E368" s="1">
        <v>1</v>
      </c>
      <c r="F368" s="4"/>
      <c r="G368" s="1">
        <v>2</v>
      </c>
      <c r="H368" s="1">
        <v>120</v>
      </c>
      <c r="I368" s="1">
        <v>300</v>
      </c>
      <c r="V368" s="1">
        <v>1</v>
      </c>
      <c r="W368" s="1">
        <f>8000+10000</f>
        <v>18000</v>
      </c>
      <c r="AJ368" s="1">
        <v>3</v>
      </c>
      <c r="AK368" s="1">
        <v>2</v>
      </c>
      <c r="AL368" s="1">
        <v>2</v>
      </c>
      <c r="AM368" s="1">
        <v>2</v>
      </c>
      <c r="AN368" s="1">
        <v>2</v>
      </c>
      <c r="AO368" s="1">
        <v>2</v>
      </c>
      <c r="AP368" s="1">
        <v>2</v>
      </c>
      <c r="AQ368" s="1">
        <v>1</v>
      </c>
      <c r="AR368" s="1">
        <v>2</v>
      </c>
      <c r="AV368" s="1">
        <v>2</v>
      </c>
      <c r="AX368" s="1">
        <v>2</v>
      </c>
      <c r="BA368" s="1">
        <v>2</v>
      </c>
      <c r="BB368" s="1">
        <v>2</v>
      </c>
      <c r="BF368" s="1">
        <v>2</v>
      </c>
      <c r="BI368" s="1">
        <v>2</v>
      </c>
      <c r="BJ368" s="1">
        <v>1</v>
      </c>
      <c r="BK368" s="1">
        <v>1</v>
      </c>
      <c r="BL368" s="1">
        <v>2</v>
      </c>
      <c r="BM368" s="1">
        <v>3</v>
      </c>
      <c r="BN368" s="1">
        <v>1</v>
      </c>
    </row>
    <row r="369" spans="1:66" ht="15" customHeight="1">
      <c r="A369" s="6">
        <v>39861</v>
      </c>
      <c r="B369" s="1">
        <v>1</v>
      </c>
      <c r="C369" s="1">
        <v>1</v>
      </c>
      <c r="D369" s="13">
        <v>1</v>
      </c>
      <c r="E369" s="1">
        <v>1</v>
      </c>
      <c r="F369" s="4"/>
      <c r="G369" s="1">
        <v>2</v>
      </c>
      <c r="H369" s="1">
        <v>30</v>
      </c>
      <c r="I369" s="1">
        <v>200</v>
      </c>
      <c r="V369" s="1">
        <v>1</v>
      </c>
      <c r="W369" s="1">
        <v>300</v>
      </c>
      <c r="Z369" s="1">
        <v>1</v>
      </c>
      <c r="AA369" s="2">
        <v>12000</v>
      </c>
      <c r="AD369" s="1" t="s">
        <v>166</v>
      </c>
      <c r="AE369" s="1">
        <v>6000</v>
      </c>
      <c r="AF369" s="1" t="s">
        <v>167</v>
      </c>
      <c r="AG369" s="1">
        <v>1300</v>
      </c>
      <c r="AJ369" s="1">
        <v>1</v>
      </c>
      <c r="AK369" s="1">
        <v>2</v>
      </c>
      <c r="AL369" s="1">
        <v>2</v>
      </c>
      <c r="AN369" s="1">
        <v>2</v>
      </c>
      <c r="AO369" s="1">
        <v>2</v>
      </c>
      <c r="AP369" s="1">
        <v>2</v>
      </c>
      <c r="AQ369" s="1">
        <v>1</v>
      </c>
      <c r="AR369" s="1">
        <v>2</v>
      </c>
      <c r="AV369" s="1">
        <v>2</v>
      </c>
      <c r="AX369" s="1">
        <v>2</v>
      </c>
      <c r="BA369" s="1">
        <v>2</v>
      </c>
      <c r="BB369" s="1">
        <v>2</v>
      </c>
      <c r="BF369" s="1">
        <v>2</v>
      </c>
      <c r="BI369" s="1">
        <v>2</v>
      </c>
      <c r="BJ369" s="1">
        <v>1</v>
      </c>
      <c r="BK369" s="1">
        <v>1</v>
      </c>
      <c r="BL369" s="1">
        <v>2</v>
      </c>
      <c r="BM369" s="1" t="s">
        <v>165</v>
      </c>
      <c r="BN369" s="1">
        <v>1</v>
      </c>
    </row>
    <row r="370" spans="1:66" ht="15" customHeight="1">
      <c r="A370" s="6">
        <v>39862</v>
      </c>
      <c r="B370" s="1">
        <v>1</v>
      </c>
      <c r="C370" s="1">
        <v>1</v>
      </c>
      <c r="D370" s="13">
        <v>1</v>
      </c>
      <c r="E370" s="1">
        <v>1</v>
      </c>
      <c r="F370" s="4"/>
      <c r="G370" s="1">
        <v>2</v>
      </c>
      <c r="H370" s="1">
        <v>60</v>
      </c>
      <c r="I370" s="1">
        <v>400</v>
      </c>
      <c r="T370" s="1">
        <v>1</v>
      </c>
      <c r="U370" s="2">
        <v>20000</v>
      </c>
      <c r="AD370" s="1" t="s">
        <v>202</v>
      </c>
      <c r="AE370" s="1">
        <v>500</v>
      </c>
      <c r="AJ370" s="1">
        <v>1</v>
      </c>
      <c r="AK370" s="1">
        <v>2</v>
      </c>
      <c r="AL370" s="1">
        <v>2</v>
      </c>
      <c r="AM370" s="1" t="s">
        <v>2</v>
      </c>
      <c r="AN370" s="1">
        <v>2</v>
      </c>
      <c r="AO370" s="1">
        <v>2</v>
      </c>
      <c r="AP370" s="1">
        <v>2</v>
      </c>
      <c r="AQ370" s="1">
        <v>1</v>
      </c>
      <c r="AR370" s="1">
        <v>2</v>
      </c>
      <c r="AV370" s="1">
        <v>2</v>
      </c>
      <c r="AX370" s="1">
        <v>2</v>
      </c>
      <c r="BA370" s="1">
        <v>2</v>
      </c>
      <c r="BB370" s="1">
        <v>2</v>
      </c>
      <c r="BF370" s="1">
        <v>2</v>
      </c>
      <c r="BI370" s="1">
        <v>1</v>
      </c>
      <c r="BJ370" s="1">
        <v>1</v>
      </c>
      <c r="BK370" s="1">
        <v>2</v>
      </c>
      <c r="BL370" s="1">
        <v>2</v>
      </c>
      <c r="BM370" s="1">
        <v>1</v>
      </c>
      <c r="BN370" s="1">
        <v>1</v>
      </c>
    </row>
    <row r="371" spans="1:66" ht="15" customHeight="1">
      <c r="A371" s="6">
        <v>39867</v>
      </c>
      <c r="B371" s="1">
        <v>1</v>
      </c>
      <c r="C371" s="1">
        <v>2</v>
      </c>
      <c r="D371" s="13">
        <v>1</v>
      </c>
      <c r="E371" s="1">
        <v>1</v>
      </c>
      <c r="F371" s="4"/>
      <c r="G371" s="1">
        <v>2</v>
      </c>
      <c r="H371" s="1">
        <v>45</v>
      </c>
      <c r="I371" s="1">
        <v>600</v>
      </c>
      <c r="J371" s="1">
        <v>1</v>
      </c>
      <c r="K371" s="1">
        <v>1000</v>
      </c>
      <c r="Z371" s="1">
        <v>1</v>
      </c>
      <c r="AA371" s="2">
        <v>38000</v>
      </c>
      <c r="AD371" s="1" t="s">
        <v>230</v>
      </c>
      <c r="AE371" s="1">
        <v>500</v>
      </c>
      <c r="AJ371" s="1">
        <v>1</v>
      </c>
      <c r="AK371" s="1">
        <v>2</v>
      </c>
      <c r="AL371" s="1">
        <v>2</v>
      </c>
      <c r="AN371" s="1">
        <v>2</v>
      </c>
      <c r="AO371" s="1">
        <v>2</v>
      </c>
      <c r="AP371" s="1">
        <v>2</v>
      </c>
      <c r="AQ371" s="1">
        <v>1</v>
      </c>
      <c r="AR371" s="1">
        <v>2</v>
      </c>
      <c r="AV371" s="1">
        <v>2</v>
      </c>
      <c r="AX371" s="1">
        <v>2</v>
      </c>
      <c r="BA371" s="1">
        <v>2</v>
      </c>
      <c r="BB371" s="1">
        <v>2</v>
      </c>
      <c r="BF371" s="1">
        <v>2</v>
      </c>
      <c r="BI371" s="1">
        <v>2</v>
      </c>
      <c r="BJ371" s="1">
        <v>2</v>
      </c>
      <c r="BK371" s="1">
        <v>2</v>
      </c>
      <c r="BL371" s="1">
        <v>2</v>
      </c>
      <c r="BM371" s="1">
        <v>1</v>
      </c>
      <c r="BN371" s="1">
        <v>1</v>
      </c>
    </row>
    <row r="372" spans="1:66" ht="15" customHeight="1">
      <c r="A372" s="6" t="s">
        <v>211</v>
      </c>
      <c r="B372" s="1">
        <v>1</v>
      </c>
      <c r="C372" s="1">
        <v>1</v>
      </c>
      <c r="D372" s="13">
        <v>1</v>
      </c>
      <c r="E372" s="1">
        <v>1</v>
      </c>
      <c r="F372" s="4"/>
      <c r="G372" s="1">
        <v>2</v>
      </c>
      <c r="H372" s="1">
        <v>30</v>
      </c>
      <c r="I372" s="1">
        <v>200</v>
      </c>
      <c r="L372" s="1">
        <v>1</v>
      </c>
      <c r="M372" s="1">
        <v>600</v>
      </c>
      <c r="N372" s="1">
        <v>1</v>
      </c>
      <c r="O372" s="1">
        <v>25600</v>
      </c>
      <c r="V372" s="1">
        <v>1</v>
      </c>
      <c r="W372" s="1">
        <v>13600</v>
      </c>
      <c r="AD372" s="1" t="s">
        <v>130</v>
      </c>
      <c r="AE372" s="1">
        <v>1500</v>
      </c>
      <c r="AF372" s="1" t="s">
        <v>212</v>
      </c>
      <c r="AG372" s="1">
        <v>700</v>
      </c>
      <c r="AJ372" s="1">
        <v>3</v>
      </c>
      <c r="AK372" s="1">
        <v>2</v>
      </c>
      <c r="AL372" s="1">
        <v>2</v>
      </c>
      <c r="AN372" s="1">
        <v>2</v>
      </c>
      <c r="AO372" s="1">
        <v>2</v>
      </c>
      <c r="AP372" s="1">
        <v>2</v>
      </c>
      <c r="AQ372" s="1">
        <v>1</v>
      </c>
      <c r="AR372" s="1">
        <v>2</v>
      </c>
      <c r="AV372" s="1">
        <v>2</v>
      </c>
      <c r="AX372" s="1">
        <v>2</v>
      </c>
      <c r="BA372" s="1">
        <v>2</v>
      </c>
      <c r="BB372" s="1">
        <v>2</v>
      </c>
      <c r="BF372" s="1">
        <v>2</v>
      </c>
      <c r="BI372" s="1">
        <v>2</v>
      </c>
      <c r="BJ372" s="1">
        <v>2</v>
      </c>
      <c r="BK372" s="1">
        <v>2</v>
      </c>
      <c r="BL372" s="1">
        <v>2</v>
      </c>
      <c r="BM372" s="1" t="s">
        <v>213</v>
      </c>
      <c r="BN372" s="1">
        <v>1</v>
      </c>
    </row>
    <row r="373" spans="1:66" ht="15" customHeight="1">
      <c r="A373" s="6" t="s">
        <v>214</v>
      </c>
      <c r="B373" s="1">
        <v>1</v>
      </c>
      <c r="C373" s="1">
        <v>1</v>
      </c>
      <c r="D373" s="13">
        <v>1</v>
      </c>
      <c r="E373" s="1">
        <v>1</v>
      </c>
      <c r="F373" s="4"/>
      <c r="G373" s="1">
        <v>2</v>
      </c>
      <c r="H373" s="1">
        <v>5</v>
      </c>
      <c r="I373" s="1">
        <v>30</v>
      </c>
      <c r="L373" s="1">
        <v>1</v>
      </c>
      <c r="M373" s="1">
        <v>1450</v>
      </c>
      <c r="V373" s="1">
        <v>1</v>
      </c>
      <c r="W373" s="1">
        <v>5600</v>
      </c>
      <c r="AD373" s="1" t="s">
        <v>130</v>
      </c>
      <c r="AE373" s="1">
        <v>450</v>
      </c>
      <c r="AF373" s="1" t="s">
        <v>215</v>
      </c>
      <c r="AG373" s="1">
        <v>800</v>
      </c>
      <c r="AJ373" s="1">
        <v>3</v>
      </c>
      <c r="AK373" s="1">
        <v>2</v>
      </c>
      <c r="AL373" s="1">
        <v>2</v>
      </c>
      <c r="AN373" s="1">
        <v>2</v>
      </c>
      <c r="AO373" s="1">
        <v>2</v>
      </c>
      <c r="AP373" s="1">
        <v>2</v>
      </c>
      <c r="AQ373" s="1">
        <v>1</v>
      </c>
      <c r="AR373" s="1">
        <v>2</v>
      </c>
      <c r="AV373" s="1">
        <v>2</v>
      </c>
      <c r="AX373" s="1">
        <v>2</v>
      </c>
      <c r="BA373" s="1">
        <v>2</v>
      </c>
      <c r="BB373" s="1">
        <v>2</v>
      </c>
      <c r="BF373" s="1">
        <v>2</v>
      </c>
      <c r="BI373" s="1">
        <v>2</v>
      </c>
      <c r="BJ373" s="1">
        <v>2</v>
      </c>
      <c r="BK373" s="1">
        <v>2</v>
      </c>
      <c r="BM373" s="1" t="s">
        <v>216</v>
      </c>
      <c r="BN373" s="1">
        <v>1</v>
      </c>
    </row>
    <row r="374" spans="6:7" ht="15" customHeight="1">
      <c r="F374" s="4"/>
      <c r="G374" s="4"/>
    </row>
    <row r="375" spans="1:66" ht="15" customHeight="1">
      <c r="A375" s="6" t="s">
        <v>226</v>
      </c>
      <c r="B375" s="1">
        <v>1</v>
      </c>
      <c r="C375" s="1">
        <v>2</v>
      </c>
      <c r="D375" s="13">
        <v>1</v>
      </c>
      <c r="E375" s="1">
        <v>1</v>
      </c>
      <c r="F375" s="4"/>
      <c r="G375" s="1">
        <v>2</v>
      </c>
      <c r="H375" s="1">
        <v>90</v>
      </c>
      <c r="I375" s="1">
        <v>50</v>
      </c>
      <c r="J375" s="1">
        <v>1</v>
      </c>
      <c r="K375" s="1">
        <v>500</v>
      </c>
      <c r="N375" s="1">
        <v>1</v>
      </c>
      <c r="O375" s="1">
        <v>22300</v>
      </c>
      <c r="V375" s="1">
        <v>1</v>
      </c>
      <c r="W375" s="1">
        <v>1000</v>
      </c>
      <c r="AD375" s="1" t="s">
        <v>227</v>
      </c>
      <c r="AE375" s="1">
        <v>700</v>
      </c>
      <c r="AG375" s="1">
        <v>15000</v>
      </c>
      <c r="AJ375" s="1">
        <v>1</v>
      </c>
      <c r="AK375" s="1">
        <v>2</v>
      </c>
      <c r="AL375" s="1">
        <v>2</v>
      </c>
      <c r="AM375" s="1" t="s">
        <v>0</v>
      </c>
      <c r="AN375" s="1">
        <v>2</v>
      </c>
      <c r="AO375" s="1">
        <v>2</v>
      </c>
      <c r="AP375" s="1">
        <v>2</v>
      </c>
      <c r="AQ375" s="1">
        <v>1</v>
      </c>
      <c r="AR375" s="1">
        <v>2</v>
      </c>
      <c r="AV375" s="1">
        <v>2</v>
      </c>
      <c r="AX375" s="1">
        <v>2</v>
      </c>
      <c r="BA375" s="1">
        <v>2</v>
      </c>
      <c r="BB375" s="1">
        <v>2</v>
      </c>
      <c r="BF375" s="1">
        <v>2</v>
      </c>
      <c r="BI375" s="1">
        <v>1</v>
      </c>
      <c r="BJ375" s="1">
        <v>1</v>
      </c>
      <c r="BK375" s="1">
        <v>2</v>
      </c>
      <c r="BL375" s="1">
        <v>2</v>
      </c>
      <c r="BM375" s="1">
        <v>2</v>
      </c>
      <c r="BN375" s="1">
        <v>1</v>
      </c>
    </row>
    <row r="376" spans="1:66" ht="15" customHeight="1">
      <c r="A376" s="6">
        <v>39874</v>
      </c>
      <c r="B376" s="1">
        <v>1</v>
      </c>
      <c r="C376" s="1">
        <v>2</v>
      </c>
      <c r="D376" s="13">
        <v>1</v>
      </c>
      <c r="E376" s="1">
        <v>1</v>
      </c>
      <c r="F376" s="4"/>
      <c r="G376" s="1">
        <v>2</v>
      </c>
      <c r="H376" s="1">
        <v>30</v>
      </c>
      <c r="I376" s="1">
        <v>100</v>
      </c>
      <c r="J376" s="1">
        <v>1</v>
      </c>
      <c r="K376" s="1">
        <v>1300</v>
      </c>
      <c r="L376" s="1">
        <v>1</v>
      </c>
      <c r="M376" s="1">
        <v>800</v>
      </c>
      <c r="N376" s="1">
        <v>1</v>
      </c>
      <c r="O376" s="1">
        <v>1500</v>
      </c>
      <c r="V376" s="1">
        <v>1</v>
      </c>
      <c r="W376" s="1">
        <v>8500</v>
      </c>
      <c r="AD376" s="1" t="s">
        <v>236</v>
      </c>
      <c r="AE376" s="1">
        <f>3000+2000</f>
        <v>5000</v>
      </c>
      <c r="AF376" s="1" t="s">
        <v>237</v>
      </c>
      <c r="AG376" s="1">
        <v>150</v>
      </c>
      <c r="AH376" s="1" t="s">
        <v>238</v>
      </c>
      <c r="AI376" s="1">
        <v>2000</v>
      </c>
      <c r="AJ376" s="1">
        <v>3</v>
      </c>
      <c r="AK376" s="1">
        <v>2</v>
      </c>
      <c r="AL376" s="1">
        <v>2</v>
      </c>
      <c r="AM376" s="1">
        <v>1</v>
      </c>
      <c r="AN376" s="1">
        <v>2</v>
      </c>
      <c r="AO376" s="1">
        <v>2</v>
      </c>
      <c r="AP376" s="1">
        <v>2</v>
      </c>
      <c r="AQ376" s="1">
        <v>1</v>
      </c>
      <c r="AR376" s="1">
        <v>2</v>
      </c>
      <c r="AV376" s="1">
        <v>2</v>
      </c>
      <c r="AX376" s="1">
        <v>2</v>
      </c>
      <c r="BA376" s="1">
        <v>2</v>
      </c>
      <c r="BB376" s="1">
        <v>2</v>
      </c>
      <c r="BF376" s="1">
        <v>2</v>
      </c>
      <c r="BI376" s="1">
        <v>2</v>
      </c>
      <c r="BJ376" s="1">
        <v>2</v>
      </c>
      <c r="BK376" s="1">
        <v>1</v>
      </c>
      <c r="BL376" s="1">
        <v>2</v>
      </c>
      <c r="BM376" s="1">
        <v>1</v>
      </c>
      <c r="BN376" s="1">
        <v>1</v>
      </c>
    </row>
    <row r="377" spans="1:66" ht="15" customHeight="1">
      <c r="A377" s="6" t="s">
        <v>214</v>
      </c>
      <c r="B377" s="1">
        <v>1</v>
      </c>
      <c r="C377" s="1">
        <v>2</v>
      </c>
      <c r="D377" s="13">
        <v>1</v>
      </c>
      <c r="E377" s="1">
        <v>1</v>
      </c>
      <c r="F377" s="4"/>
      <c r="G377" s="1">
        <v>2</v>
      </c>
      <c r="H377" s="1">
        <v>120</v>
      </c>
      <c r="I377" s="1">
        <v>300</v>
      </c>
      <c r="Z377" s="1">
        <v>1</v>
      </c>
      <c r="AA377" s="1">
        <v>40000</v>
      </c>
      <c r="AJ377" s="1">
        <v>1</v>
      </c>
      <c r="AK377" s="1">
        <v>2</v>
      </c>
      <c r="AL377" s="1">
        <v>2</v>
      </c>
      <c r="AN377" s="1">
        <v>2</v>
      </c>
      <c r="AO377" s="1">
        <v>2</v>
      </c>
      <c r="AP377" s="1">
        <v>2</v>
      </c>
      <c r="AQ377" s="1">
        <v>1</v>
      </c>
      <c r="AR377" s="1">
        <v>2</v>
      </c>
      <c r="AV377" s="1">
        <v>2</v>
      </c>
      <c r="AX377" s="1">
        <v>2</v>
      </c>
      <c r="BA377" s="1">
        <v>2</v>
      </c>
      <c r="BB377" s="1">
        <v>2</v>
      </c>
      <c r="BF377" s="1">
        <v>2</v>
      </c>
      <c r="BI377" s="1">
        <v>1</v>
      </c>
      <c r="BJ377" s="1">
        <v>2</v>
      </c>
      <c r="BK377" s="1">
        <v>2</v>
      </c>
      <c r="BL377" s="1">
        <v>2</v>
      </c>
      <c r="BM377" s="1">
        <v>1</v>
      </c>
      <c r="BN377" s="1">
        <v>2</v>
      </c>
    </row>
    <row r="378" spans="6:7" ht="15" customHeight="1">
      <c r="F378" s="4"/>
      <c r="G378" s="4"/>
    </row>
    <row r="379" spans="6:7" ht="15" customHeight="1">
      <c r="F379" s="4"/>
      <c r="G379" s="4"/>
    </row>
  </sheetData>
  <sheetProtection/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GiveDirect</dc:creator>
  <cp:keywords/>
  <dc:description/>
  <cp:lastModifiedBy>Eliza Scheffler</cp:lastModifiedBy>
  <dcterms:created xsi:type="dcterms:W3CDTF">2011-11-19T20:30:31Z</dcterms:created>
  <dcterms:modified xsi:type="dcterms:W3CDTF">2013-06-03T19:47:03Z</dcterms:modified>
  <cp:category/>
  <cp:version/>
  <cp:contentType/>
  <cp:contentStatus/>
</cp:coreProperties>
</file>