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895" windowHeight="8160"/>
  </bookViews>
  <sheets>
    <sheet name="Treatment numbers 2010 to 2018 " sheetId="1" r:id="rId1"/>
  </sheets>
  <externalReferences>
    <externalReference r:id="rId2"/>
  </externalReferences>
  <definedNames>
    <definedName name="_22_0__123Grap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nm.Criteria">#REF!</definedName>
    <definedName name="_xlnm.Database">#REF!</definedName>
    <definedName name="_xlnm.Extract">#REF!</definedName>
    <definedName name="hours_m">166.67</definedName>
    <definedName name="hours_y">1833</definedName>
    <definedName name="ITE_Off">[1]Pricing!$C$10</definedName>
    <definedName name="ITE_OffOther">[1]Pricing!$C$11</definedName>
    <definedName name="ITE_on">[1]Pricing!$C$5</definedName>
    <definedName name="ITE_OnOther">[1]Pricing!$C$6</definedName>
    <definedName name="sorts" hidden="1">#REF!</definedName>
    <definedName name="UKInf">#REF!</definedName>
    <definedName name="wrn.All._.Grant._.Forms." hidden="1">{"Form DD",#N/A,FALSE,"DD";"EE",#N/A,FALSE,"EE";"Indirects",#N/A,FALSE,"DD"}</definedName>
    <definedName name="wrn.Summary._.1._.Year." hidden="1">{"One Year",#N/A,FALSE,"Summary"}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G24" i="1"/>
  <c r="F24" i="1"/>
  <c r="E24" i="1"/>
  <c r="C24" i="1"/>
  <c r="B24" i="1"/>
  <c r="B25" i="1" s="1"/>
  <c r="C25" i="1" s="1"/>
  <c r="D25" i="1" s="1"/>
  <c r="E25" i="1" s="1"/>
  <c r="F25" i="1" s="1"/>
  <c r="G25" i="1" s="1"/>
  <c r="H25" i="1" s="1"/>
  <c r="K23" i="1"/>
  <c r="F22" i="1"/>
  <c r="K22" i="1" s="1"/>
  <c r="K21" i="1"/>
  <c r="K20" i="1"/>
  <c r="K19" i="1"/>
  <c r="K18" i="1"/>
  <c r="K17" i="1"/>
  <c r="K16" i="1"/>
  <c r="H14" i="1"/>
  <c r="K14" i="1" s="1"/>
  <c r="K13" i="1"/>
  <c r="K12" i="1"/>
  <c r="K11" i="1"/>
  <c r="K10" i="1"/>
  <c r="H9" i="1"/>
  <c r="K9" i="1" s="1"/>
  <c r="H8" i="1"/>
  <c r="H24" i="1" s="1"/>
  <c r="K7" i="1"/>
  <c r="K6" i="1"/>
  <c r="J5" i="1"/>
  <c r="D5" i="1"/>
  <c r="D24" i="1" s="1"/>
  <c r="J25" i="1" l="1"/>
  <c r="I25" i="1"/>
  <c r="K24" i="1"/>
  <c r="K5" i="1"/>
  <c r="K8" i="1"/>
</calcChain>
</file>

<file path=xl/comments1.xml><?xml version="1.0" encoding="utf-8"?>
<comments xmlns="http://schemas.openxmlformats.org/spreadsheetml/2006/main">
  <authors>
    <author>Author</author>
  </authors>
  <commentList>
    <comment ref="H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ongoing -awaiting further PZQ from WHO</t>
        </r>
      </text>
    </comment>
  </commentList>
</comments>
</file>

<file path=xl/sharedStrings.xml><?xml version="1.0" encoding="utf-8"?>
<sst xmlns="http://schemas.openxmlformats.org/spreadsheetml/2006/main" count="44" uniqueCount="43">
  <si>
    <t>COUNTRY</t>
  </si>
  <si>
    <t>year 1</t>
  </si>
  <si>
    <t>year 2</t>
  </si>
  <si>
    <t>year 3</t>
  </si>
  <si>
    <t>year 4</t>
  </si>
  <si>
    <t>year 5</t>
  </si>
  <si>
    <t>year 6</t>
  </si>
  <si>
    <t>year 7</t>
  </si>
  <si>
    <t xml:space="preserve"> totals</t>
  </si>
  <si>
    <t xml:space="preserve">Actual Treatment Numbers </t>
  </si>
  <si>
    <t xml:space="preserve">Target </t>
  </si>
  <si>
    <t xml:space="preserve">TOTALS </t>
  </si>
  <si>
    <t>Apr 10 - Mar 11</t>
  </si>
  <si>
    <t>Apr 11 - Mar 12</t>
  </si>
  <si>
    <t>Apr 12 - Mar 13</t>
  </si>
  <si>
    <t>Apr 13 - Mar 14</t>
  </si>
  <si>
    <t>Apr 14 - Mar 15</t>
  </si>
  <si>
    <t>Apr 15 - Mar 16</t>
  </si>
  <si>
    <t>Apr 16 - Mar 17</t>
  </si>
  <si>
    <t xml:space="preserve">Apr17 -Mar 18 </t>
  </si>
  <si>
    <t>Apr 10 -Mar 19</t>
  </si>
  <si>
    <t xml:space="preserve">Burundi </t>
  </si>
  <si>
    <t>Cote d'Ivoire</t>
  </si>
  <si>
    <t>DRC</t>
  </si>
  <si>
    <t>Ethiopia</t>
  </si>
  <si>
    <t>Liberia</t>
  </si>
  <si>
    <t>Madagascar</t>
  </si>
  <si>
    <t>Malawi</t>
  </si>
  <si>
    <t>Mauritania</t>
  </si>
  <si>
    <t>Mozambique</t>
  </si>
  <si>
    <t xml:space="preserve">Niger </t>
  </si>
  <si>
    <t xml:space="preserve">Nigeria </t>
  </si>
  <si>
    <t xml:space="preserve">Rwanda </t>
  </si>
  <si>
    <t>Senegal</t>
  </si>
  <si>
    <t>Sudan</t>
  </si>
  <si>
    <t>Tanzania</t>
  </si>
  <si>
    <t>Uganda</t>
  </si>
  <si>
    <t>Yemen</t>
  </si>
  <si>
    <t>TBD</t>
  </si>
  <si>
    <t>Zambia</t>
  </si>
  <si>
    <t>Zanzibar</t>
  </si>
  <si>
    <t>Total</t>
  </si>
  <si>
    <t>Cummulative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</si>
</sst>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0" fontId="4" fillId="2" borderId="1" xfId="0" applyFont="1" applyFill="1" applyBorder="1" applyAlignment="1">
      <alignment horizontal="center"/>
    </xf>
    <xf numFmtId="0" fontId="0" fillId="3" borderId="0" xfId="0" applyFill="1"/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0" borderId="11" xfId="0" applyFont="1" applyBorder="1"/>
    <xf numFmtId="0" fontId="3" fillId="2" borderId="12" xfId="0" applyFont="1" applyFill="1" applyBorder="1"/>
    <xf numFmtId="3" fontId="0" fillId="0" borderId="9" xfId="0" applyNumberFormat="1" applyBorder="1"/>
    <xf numFmtId="3" fontId="0" fillId="3" borderId="9" xfId="0" applyNumberFormat="1" applyFill="1" applyBorder="1" applyAlignment="1">
      <alignment horizontal="right"/>
    </xf>
    <xf numFmtId="3" fontId="0" fillId="3" borderId="13" xfId="0" applyNumberFormat="1" applyFill="1" applyBorder="1" applyAlignment="1">
      <alignment horizontal="right"/>
    </xf>
    <xf numFmtId="3" fontId="1" fillId="5" borderId="13" xfId="1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/>
    <xf numFmtId="3" fontId="6" fillId="0" borderId="0" xfId="0" applyNumberFormat="1" applyFont="1"/>
    <xf numFmtId="3" fontId="6" fillId="0" borderId="9" xfId="0" applyNumberFormat="1" applyFont="1" applyBorder="1"/>
    <xf numFmtId="3" fontId="7" fillId="0" borderId="9" xfId="0" applyNumberFormat="1" applyFont="1" applyBorder="1"/>
    <xf numFmtId="3" fontId="7" fillId="3" borderId="9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0" fillId="5" borderId="13" xfId="1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/>
    </xf>
    <xf numFmtId="3" fontId="6" fillId="3" borderId="13" xfId="0" applyNumberFormat="1" applyFont="1" applyFill="1" applyBorder="1" applyAlignment="1">
      <alignment horizontal="right"/>
    </xf>
    <xf numFmtId="0" fontId="3" fillId="2" borderId="8" xfId="0" applyFont="1" applyFill="1" applyBorder="1"/>
    <xf numFmtId="3" fontId="0" fillId="0" borderId="14" xfId="0" applyNumberFormat="1" applyBorder="1"/>
    <xf numFmtId="3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3" fontId="0" fillId="4" borderId="14" xfId="0" applyNumberFormat="1" applyFill="1" applyBorder="1"/>
    <xf numFmtId="3" fontId="0" fillId="4" borderId="9" xfId="0" applyNumberFormat="1" applyFill="1" applyBorder="1"/>
    <xf numFmtId="0" fontId="0" fillId="0" borderId="14" xfId="0" applyBorder="1"/>
    <xf numFmtId="0" fontId="8" fillId="0" borderId="12" xfId="0" applyFont="1" applyFill="1" applyBorder="1"/>
    <xf numFmtId="3" fontId="8" fillId="0" borderId="9" xfId="0" applyNumberFormat="1" applyFont="1" applyBorder="1"/>
    <xf numFmtId="0" fontId="2" fillId="0" borderId="15" xfId="0" applyFont="1" applyFill="1" applyBorder="1"/>
    <xf numFmtId="3" fontId="2" fillId="0" borderId="16" xfId="0" applyNumberFormat="1" applyFont="1" applyFill="1" applyBorder="1"/>
    <xf numFmtId="3" fontId="2" fillId="0" borderId="16" xfId="0" applyNumberFormat="1" applyFont="1" applyBorder="1"/>
    <xf numFmtId="3" fontId="0" fillId="0" borderId="17" xfId="0" applyNumberFormat="1" applyBorder="1"/>
    <xf numFmtId="0" fontId="2" fillId="3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1104900</xdr:colOff>
      <xdr:row>1</xdr:row>
      <xdr:rowOff>76200</xdr:rowOff>
    </xdr:from>
    <xdr:to>
      <xdr:col>12</xdr:col>
      <xdr:colOff>600075</xdr:colOff>
      <xdr:row>1</xdr:row>
      <xdr:rowOff>762000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76200"/>
          <a:ext cx="2628900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FID\AWARD%2520DOCS%2520CONTRACT\Rtifile02\cidprojectshares\IDG-Info\Proposal%2520Template%2520Info\T&amp;M%25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2" sqref="A1:K2"/>
    </sheetView>
  </sheetViews>
  <sheetFormatPr defaultRowHeight="15" x14ac:dyDescent="0.25"/>
  <cols>
    <col min="1" max="1" width="30.7109375" customWidth="1"/>
    <col min="2" max="2" width="13.28515625" customWidth="1"/>
    <col min="3" max="3" width="11.140625" customWidth="1"/>
    <col min="4" max="4" width="14" customWidth="1"/>
    <col min="5" max="5" width="14.7109375" customWidth="1"/>
    <col min="6" max="7" width="15.28515625" customWidth="1"/>
    <col min="8" max="10" width="19.140625" customWidth="1"/>
    <col min="11" max="11" width="18.7109375" customWidth="1"/>
  </cols>
  <sheetData>
    <row r="1" spans="1:11" ht="21" hidden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  <c r="J1" s="2"/>
      <c r="K1" s="2" t="s">
        <v>8</v>
      </c>
    </row>
    <row r="2" spans="1:11" s="3" customFormat="1" ht="69.7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1" x14ac:dyDescent="0.35">
      <c r="A3" s="39"/>
      <c r="B3" s="41" t="s">
        <v>9</v>
      </c>
      <c r="C3" s="42"/>
      <c r="D3" s="42"/>
      <c r="E3" s="42"/>
      <c r="F3" s="42"/>
      <c r="G3" s="42"/>
      <c r="H3" s="43"/>
      <c r="I3" s="4"/>
      <c r="J3" s="5" t="s">
        <v>10</v>
      </c>
      <c r="K3" s="6" t="s">
        <v>11</v>
      </c>
    </row>
    <row r="4" spans="1:11" ht="18.75" customHeight="1" x14ac:dyDescent="0.25">
      <c r="A4" s="40"/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8" t="s">
        <v>18</v>
      </c>
      <c r="I4" s="8" t="s">
        <v>19</v>
      </c>
      <c r="J4" s="9" t="s">
        <v>19</v>
      </c>
      <c r="K4" s="10" t="s">
        <v>20</v>
      </c>
    </row>
    <row r="5" spans="1:11" x14ac:dyDescent="0.25">
      <c r="A5" s="11" t="s">
        <v>21</v>
      </c>
      <c r="B5" s="12">
        <v>0</v>
      </c>
      <c r="C5" s="12">
        <v>0</v>
      </c>
      <c r="D5" s="12">
        <f>652889+279205</f>
        <v>932094</v>
      </c>
      <c r="E5" s="12">
        <v>0</v>
      </c>
      <c r="F5" s="12">
        <v>698109</v>
      </c>
      <c r="G5" s="12">
        <v>717141</v>
      </c>
      <c r="H5" s="13">
        <v>0</v>
      </c>
      <c r="I5" s="14"/>
      <c r="J5" s="15">
        <f>951819</f>
        <v>951819</v>
      </c>
      <c r="K5" s="16">
        <f t="shared" ref="K5:K14" si="0">SUM(B5:H5)</f>
        <v>2347344</v>
      </c>
    </row>
    <row r="6" spans="1:11" x14ac:dyDescent="0.25">
      <c r="A6" s="11" t="s">
        <v>22</v>
      </c>
      <c r="B6" s="12">
        <v>0</v>
      </c>
      <c r="C6" s="12">
        <v>0</v>
      </c>
      <c r="D6" s="12">
        <v>649859</v>
      </c>
      <c r="E6" s="12">
        <v>853708</v>
      </c>
      <c r="F6" s="12">
        <v>3072078</v>
      </c>
      <c r="G6" s="12">
        <v>1409871</v>
      </c>
      <c r="H6" s="13">
        <v>2045302</v>
      </c>
      <c r="I6" s="14"/>
      <c r="J6" s="15">
        <v>2625544</v>
      </c>
      <c r="K6" s="16">
        <f t="shared" si="0"/>
        <v>8030818</v>
      </c>
    </row>
    <row r="7" spans="1:11" x14ac:dyDescent="0.25">
      <c r="A7" s="11" t="s">
        <v>23</v>
      </c>
      <c r="B7" s="12">
        <v>0</v>
      </c>
      <c r="C7" s="12">
        <v>0</v>
      </c>
      <c r="D7" s="12">
        <v>0</v>
      </c>
      <c r="E7" s="12">
        <v>0</v>
      </c>
      <c r="F7" s="12">
        <v>2269788</v>
      </c>
      <c r="G7" s="12">
        <v>1487821</v>
      </c>
      <c r="H7" s="17">
        <v>5832884</v>
      </c>
      <c r="I7" s="18"/>
      <c r="J7" s="15">
        <v>11000000</v>
      </c>
      <c r="K7" s="16">
        <f t="shared" si="0"/>
        <v>9590493</v>
      </c>
    </row>
    <row r="8" spans="1:11" x14ac:dyDescent="0.25">
      <c r="A8" s="11" t="s">
        <v>24</v>
      </c>
      <c r="B8" s="12">
        <v>0</v>
      </c>
      <c r="C8" s="12">
        <v>0</v>
      </c>
      <c r="D8" s="12">
        <v>0</v>
      </c>
      <c r="E8" s="19">
        <v>0</v>
      </c>
      <c r="F8" s="19">
        <v>0</v>
      </c>
      <c r="G8" s="19">
        <v>8179236</v>
      </c>
      <c r="H8" s="20">
        <f>1774460+4647514+726491+2356682</f>
        <v>9505147</v>
      </c>
      <c r="I8" s="21"/>
      <c r="J8" s="15">
        <v>16405436</v>
      </c>
      <c r="K8" s="16">
        <f t="shared" si="0"/>
        <v>17684383</v>
      </c>
    </row>
    <row r="9" spans="1:11" x14ac:dyDescent="0.25">
      <c r="A9" s="11" t="s">
        <v>25</v>
      </c>
      <c r="B9" s="12">
        <v>0</v>
      </c>
      <c r="C9" s="12">
        <v>17400</v>
      </c>
      <c r="D9" s="12">
        <v>344248</v>
      </c>
      <c r="E9" s="12">
        <v>308742</v>
      </c>
      <c r="F9" s="12">
        <v>0</v>
      </c>
      <c r="G9" s="12">
        <v>0</v>
      </c>
      <c r="H9" s="13">
        <f>334677+167633</f>
        <v>502310</v>
      </c>
      <c r="I9" s="14"/>
      <c r="J9" s="22">
        <v>1362241</v>
      </c>
      <c r="K9" s="16">
        <f t="shared" si="0"/>
        <v>1172700</v>
      </c>
    </row>
    <row r="10" spans="1:11" x14ac:dyDescent="0.25">
      <c r="A10" s="11" t="s">
        <v>26</v>
      </c>
      <c r="B10" s="12">
        <v>0</v>
      </c>
      <c r="C10" s="12">
        <v>0</v>
      </c>
      <c r="D10" s="12">
        <v>0</v>
      </c>
      <c r="E10" s="19">
        <v>0</v>
      </c>
      <c r="F10" s="12">
        <v>151052</v>
      </c>
      <c r="G10" s="12">
        <v>1278388</v>
      </c>
      <c r="H10" s="13">
        <v>1491811</v>
      </c>
      <c r="I10" s="14"/>
      <c r="J10" s="22">
        <v>4460057</v>
      </c>
      <c r="K10" s="16">
        <f t="shared" si="0"/>
        <v>2921251</v>
      </c>
    </row>
    <row r="11" spans="1:11" x14ac:dyDescent="0.25">
      <c r="A11" s="11" t="s">
        <v>27</v>
      </c>
      <c r="B11" s="12">
        <v>0</v>
      </c>
      <c r="C11" s="12">
        <v>2071817</v>
      </c>
      <c r="D11" s="12">
        <v>2037487</v>
      </c>
      <c r="E11" s="12">
        <v>0</v>
      </c>
      <c r="F11" s="12">
        <v>4305956</v>
      </c>
      <c r="G11" s="12">
        <v>6188939</v>
      </c>
      <c r="H11" s="23">
        <v>6012124</v>
      </c>
      <c r="I11" s="24">
        <v>5692011</v>
      </c>
      <c r="J11" s="15">
        <v>8480739</v>
      </c>
      <c r="K11" s="16">
        <f t="shared" si="0"/>
        <v>20616323</v>
      </c>
    </row>
    <row r="12" spans="1:11" x14ac:dyDescent="0.25">
      <c r="A12" s="11" t="s">
        <v>28</v>
      </c>
      <c r="B12" s="12">
        <v>0</v>
      </c>
      <c r="C12" s="12">
        <v>0</v>
      </c>
      <c r="D12" s="12">
        <v>0</v>
      </c>
      <c r="E12" s="12">
        <v>65090</v>
      </c>
      <c r="F12" s="12">
        <v>0</v>
      </c>
      <c r="G12" s="12">
        <v>0</v>
      </c>
      <c r="H12" s="13">
        <v>131018</v>
      </c>
      <c r="I12" s="14"/>
      <c r="J12" s="15">
        <v>178734</v>
      </c>
      <c r="K12" s="16">
        <f t="shared" si="0"/>
        <v>196108</v>
      </c>
    </row>
    <row r="13" spans="1:11" x14ac:dyDescent="0.25">
      <c r="A13" s="11" t="s">
        <v>29</v>
      </c>
      <c r="B13" s="12">
        <v>0</v>
      </c>
      <c r="C13" s="12">
        <v>2391871</v>
      </c>
      <c r="D13" s="12">
        <v>1819000</v>
      </c>
      <c r="E13" s="12">
        <v>5816716</v>
      </c>
      <c r="F13" s="12">
        <v>4257365</v>
      </c>
      <c r="G13" s="12">
        <v>4436484</v>
      </c>
      <c r="H13" s="23">
        <v>8538326</v>
      </c>
      <c r="I13" s="24"/>
      <c r="J13" s="15">
        <v>7200000</v>
      </c>
      <c r="K13" s="16">
        <f t="shared" si="0"/>
        <v>27259762</v>
      </c>
    </row>
    <row r="14" spans="1:11" x14ac:dyDescent="0.25">
      <c r="A14" s="25" t="s">
        <v>30</v>
      </c>
      <c r="B14" s="26">
        <v>0</v>
      </c>
      <c r="C14" s="12">
        <v>482028</v>
      </c>
      <c r="D14" s="26">
        <v>272994</v>
      </c>
      <c r="E14" s="26">
        <v>1338453</v>
      </c>
      <c r="F14" s="12">
        <v>1469666</v>
      </c>
      <c r="G14" s="12">
        <v>89442</v>
      </c>
      <c r="H14" s="13">
        <f>241313+551711+2781591</f>
        <v>3574615</v>
      </c>
      <c r="I14" s="14"/>
      <c r="J14" s="15">
        <v>3585010</v>
      </c>
      <c r="K14" s="16">
        <f t="shared" si="0"/>
        <v>7227198</v>
      </c>
    </row>
    <row r="15" spans="1:11" x14ac:dyDescent="0.25">
      <c r="A15" s="25" t="s">
        <v>31</v>
      </c>
      <c r="B15" s="26"/>
      <c r="C15" s="12"/>
      <c r="D15" s="26"/>
      <c r="E15" s="26"/>
      <c r="F15" s="12"/>
      <c r="G15" s="12"/>
      <c r="H15" s="13">
        <v>1098091</v>
      </c>
      <c r="I15" s="14"/>
      <c r="J15" s="15">
        <v>1600000</v>
      </c>
      <c r="K15" s="16"/>
    </row>
    <row r="16" spans="1:11" x14ac:dyDescent="0.25">
      <c r="A16" s="25" t="s">
        <v>32</v>
      </c>
      <c r="B16" s="26">
        <v>0</v>
      </c>
      <c r="C16" s="12">
        <v>0</v>
      </c>
      <c r="D16" s="26">
        <v>119869</v>
      </c>
      <c r="E16" s="26">
        <v>192552</v>
      </c>
      <c r="F16" s="12">
        <v>309198</v>
      </c>
      <c r="G16" s="12">
        <v>212224</v>
      </c>
      <c r="H16" s="44"/>
      <c r="I16" s="27"/>
      <c r="J16" s="28"/>
      <c r="K16" s="16">
        <f t="shared" ref="K16:K23" si="1">SUM(B16:H16)</f>
        <v>833843</v>
      </c>
    </row>
    <row r="17" spans="1:11" x14ac:dyDescent="0.25">
      <c r="A17" s="25" t="s">
        <v>33</v>
      </c>
      <c r="B17" s="26">
        <v>0</v>
      </c>
      <c r="C17" s="12">
        <v>0</v>
      </c>
      <c r="D17" s="26">
        <v>559285</v>
      </c>
      <c r="E17" s="29"/>
      <c r="F17" s="30"/>
      <c r="G17" s="30"/>
      <c r="H17" s="45"/>
      <c r="I17" s="27"/>
      <c r="J17" s="28"/>
      <c r="K17" s="16">
        <f t="shared" si="1"/>
        <v>559285</v>
      </c>
    </row>
    <row r="18" spans="1:11" x14ac:dyDescent="0.25">
      <c r="A18" s="25" t="s">
        <v>34</v>
      </c>
      <c r="B18" s="26">
        <v>0</v>
      </c>
      <c r="C18" s="26">
        <v>0</v>
      </c>
      <c r="D18" s="26">
        <v>0</v>
      </c>
      <c r="E18" s="26">
        <v>0</v>
      </c>
      <c r="F18" s="12">
        <v>0</v>
      </c>
      <c r="G18" s="12">
        <v>3084874</v>
      </c>
      <c r="H18" s="13">
        <v>3391100</v>
      </c>
      <c r="I18" s="14"/>
      <c r="J18" s="15">
        <v>7500000</v>
      </c>
      <c r="K18" s="16">
        <f t="shared" si="1"/>
        <v>6475974</v>
      </c>
    </row>
    <row r="19" spans="1:11" x14ac:dyDescent="0.25">
      <c r="A19" s="25" t="s">
        <v>35</v>
      </c>
      <c r="B19" s="26">
        <v>0</v>
      </c>
      <c r="C19" s="31">
        <v>0</v>
      </c>
      <c r="D19" s="26">
        <v>122996</v>
      </c>
      <c r="E19" s="26">
        <v>2062685</v>
      </c>
      <c r="F19" s="12">
        <v>2100000</v>
      </c>
      <c r="G19" s="12">
        <v>2920958</v>
      </c>
      <c r="H19" s="17">
        <v>2423238</v>
      </c>
      <c r="I19" s="18"/>
      <c r="J19" s="22">
        <v>3950000</v>
      </c>
      <c r="K19" s="16">
        <f t="shared" si="1"/>
        <v>9629877</v>
      </c>
    </row>
    <row r="20" spans="1:11" x14ac:dyDescent="0.25">
      <c r="A20" s="25" t="s">
        <v>36</v>
      </c>
      <c r="B20" s="26">
        <v>0</v>
      </c>
      <c r="C20" s="26">
        <v>308305</v>
      </c>
      <c r="D20" s="26">
        <v>0</v>
      </c>
      <c r="E20" s="26">
        <v>646246</v>
      </c>
      <c r="F20" s="12">
        <v>23017</v>
      </c>
      <c r="G20" s="12">
        <v>890089</v>
      </c>
      <c r="H20" s="13">
        <v>789052</v>
      </c>
      <c r="I20" s="14"/>
      <c r="J20" s="15">
        <v>6080504</v>
      </c>
      <c r="K20" s="16">
        <f t="shared" si="1"/>
        <v>2656709</v>
      </c>
    </row>
    <row r="21" spans="1:11" x14ac:dyDescent="0.25">
      <c r="A21" s="25" t="s">
        <v>37</v>
      </c>
      <c r="B21" s="26">
        <v>2124436</v>
      </c>
      <c r="C21" s="26">
        <v>1862245</v>
      </c>
      <c r="D21" s="26">
        <v>10240903</v>
      </c>
      <c r="E21" s="26">
        <v>3496013</v>
      </c>
      <c r="F21" s="12">
        <v>7224480</v>
      </c>
      <c r="G21" s="12">
        <v>356803</v>
      </c>
      <c r="H21" s="13">
        <v>1318625</v>
      </c>
      <c r="I21" s="14"/>
      <c r="J21" s="22" t="s">
        <v>38</v>
      </c>
      <c r="K21" s="16">
        <f t="shared" si="1"/>
        <v>26623505</v>
      </c>
    </row>
    <row r="22" spans="1:11" x14ac:dyDescent="0.25">
      <c r="A22" s="25" t="s">
        <v>39</v>
      </c>
      <c r="B22" s="26">
        <v>0</v>
      </c>
      <c r="C22" s="26">
        <v>19800</v>
      </c>
      <c r="D22" s="26">
        <v>0</v>
      </c>
      <c r="E22" s="26">
        <v>36929</v>
      </c>
      <c r="F22" s="12">
        <f>91569+896454</f>
        <v>988023</v>
      </c>
      <c r="G22" s="12">
        <v>0</v>
      </c>
      <c r="H22" s="13">
        <v>759958</v>
      </c>
      <c r="I22" s="14"/>
      <c r="J22" s="15">
        <v>2426224</v>
      </c>
      <c r="K22" s="16">
        <f t="shared" si="1"/>
        <v>1804710</v>
      </c>
    </row>
    <row r="23" spans="1:11" x14ac:dyDescent="0.25">
      <c r="A23" s="25" t="s">
        <v>40</v>
      </c>
      <c r="B23" s="26">
        <v>0</v>
      </c>
      <c r="C23" s="26">
        <v>945282</v>
      </c>
      <c r="D23" s="26">
        <v>1059318</v>
      </c>
      <c r="E23" s="26">
        <v>1694264</v>
      </c>
      <c r="F23" s="12">
        <v>1610281</v>
      </c>
      <c r="G23" s="12">
        <v>1499429</v>
      </c>
      <c r="H23" s="13">
        <v>1825269</v>
      </c>
      <c r="I23" s="14"/>
      <c r="J23" s="15">
        <v>2334432</v>
      </c>
      <c r="K23" s="16">
        <f t="shared" si="1"/>
        <v>8633843</v>
      </c>
    </row>
    <row r="24" spans="1:11" x14ac:dyDescent="0.25">
      <c r="A24" s="32" t="s">
        <v>41</v>
      </c>
      <c r="B24" s="33">
        <f>SUM(B5:B23)</f>
        <v>2124436</v>
      </c>
      <c r="C24" s="33">
        <f t="shared" ref="C24" si="2">SUM(C6:C23)</f>
        <v>8098748</v>
      </c>
      <c r="D24" s="33">
        <f t="shared" ref="D24:J24" si="3">SUM(D5:D23)</f>
        <v>18158053</v>
      </c>
      <c r="E24" s="33">
        <f t="shared" si="3"/>
        <v>16511398</v>
      </c>
      <c r="F24" s="33">
        <f t="shared" si="3"/>
        <v>28479013</v>
      </c>
      <c r="G24" s="33">
        <f t="shared" si="3"/>
        <v>32751699</v>
      </c>
      <c r="H24" s="33">
        <f>SUM(H5:H23)</f>
        <v>49238870</v>
      </c>
      <c r="I24" s="33">
        <f>SUM(I5:I23)</f>
        <v>5692011</v>
      </c>
      <c r="J24" s="33">
        <f t="shared" si="3"/>
        <v>80140740</v>
      </c>
      <c r="K24" s="16">
        <f>SUM(B24:J24)</f>
        <v>241194968</v>
      </c>
    </row>
    <row r="25" spans="1:11" ht="15.75" thickBot="1" x14ac:dyDescent="0.3">
      <c r="A25" s="34" t="s">
        <v>42</v>
      </c>
      <c r="B25" s="35">
        <f>B24</f>
        <v>2124436</v>
      </c>
      <c r="C25" s="36">
        <f t="shared" ref="C25:H25" si="4">B25+C24</f>
        <v>10223184</v>
      </c>
      <c r="D25" s="36">
        <f t="shared" si="4"/>
        <v>28381237</v>
      </c>
      <c r="E25" s="36">
        <f t="shared" si="4"/>
        <v>44892635</v>
      </c>
      <c r="F25" s="36">
        <f t="shared" si="4"/>
        <v>73371648</v>
      </c>
      <c r="G25" s="36">
        <f t="shared" si="4"/>
        <v>106123347</v>
      </c>
      <c r="H25" s="36">
        <f t="shared" si="4"/>
        <v>155362217</v>
      </c>
      <c r="I25" s="36">
        <f>H25+I24</f>
        <v>161054228</v>
      </c>
      <c r="J25" s="36">
        <f>H25+J24</f>
        <v>235502957</v>
      </c>
      <c r="K25" s="37"/>
    </row>
  </sheetData>
  <mergeCells count="4">
    <mergeCell ref="A2:K2"/>
    <mergeCell ref="A3:A4"/>
    <mergeCell ref="B3:H3"/>
    <mergeCell ref="H16:H1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Treatment numbers 2010 to 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2018-01-10T20:58:30Z</dcterms:created>
  <dcterms:modified xsi:type="dcterms:W3CDTF">2018-01-10T21:12:35Z</dcterms:modified>
</cp:coreProperties>
</file>