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0" yWindow="0" windowWidth="15570" windowHeight="7830"/>
  </bookViews>
  <sheets>
    <sheet name="DATASHEET ITURI SUD GIVE WELL" sheetId="2" r:id="rId1"/>
  </sheets>
  <definedNames>
    <definedName name="_xlnm._FilterDatabase" localSheetId="0" hidden="1">'DATASHEET ITURI SUD GIVE WELL'!$A$9:$AJ$34</definedName>
  </definedNames>
  <calcPr calcId="162913"/>
  <fileRecoveryPr autoRecover="0"/>
</workbook>
</file>

<file path=xl/calcChain.xml><?xml version="1.0" encoding="utf-8"?>
<calcChain xmlns="http://schemas.openxmlformats.org/spreadsheetml/2006/main">
  <c r="AB26" i="2" l="1"/>
  <c r="AB23" i="2"/>
  <c r="AB22" i="2"/>
  <c r="AB20" i="2"/>
  <c r="AB18" i="2"/>
  <c r="AA32" i="2"/>
  <c r="AA28" i="2"/>
  <c r="AA27" i="2"/>
  <c r="AA26" i="2"/>
  <c r="AA22" i="2"/>
  <c r="AA18" i="2"/>
  <c r="AA17" i="2"/>
  <c r="AA14" i="2"/>
  <c r="AA12" i="2"/>
  <c r="AA11" i="2"/>
  <c r="I10" i="2"/>
  <c r="AE10" i="2" s="1"/>
  <c r="AA15" i="2" l="1"/>
  <c r="J10" i="2"/>
  <c r="Y15" i="2" l="1"/>
  <c r="H33" i="2" l="1"/>
  <c r="L33" i="2"/>
  <c r="M33" i="2"/>
  <c r="N33" i="2"/>
  <c r="Y32" i="2"/>
  <c r="P32" i="2"/>
  <c r="O32" i="2"/>
  <c r="I32" i="2"/>
  <c r="Z31" i="2"/>
  <c r="Y31" i="2"/>
  <c r="P31" i="2"/>
  <c r="O31" i="2"/>
  <c r="I31" i="2"/>
  <c r="Z30" i="2"/>
  <c r="Y30" i="2"/>
  <c r="P30" i="2"/>
  <c r="O30" i="2"/>
  <c r="I30" i="2"/>
  <c r="Z29" i="2"/>
  <c r="Y29" i="2"/>
  <c r="P29" i="2"/>
  <c r="O29" i="2"/>
  <c r="I29" i="2"/>
  <c r="Y28" i="2"/>
  <c r="P28" i="2"/>
  <c r="O28" i="2"/>
  <c r="I28" i="2"/>
  <c r="J28" i="2" s="1"/>
  <c r="P27" i="2"/>
  <c r="O27" i="2"/>
  <c r="I27" i="2"/>
  <c r="Y26" i="2"/>
  <c r="P26" i="2"/>
  <c r="O26" i="2"/>
  <c r="I26" i="2"/>
  <c r="AF26" i="2" s="1"/>
  <c r="Z25" i="2"/>
  <c r="Y25" i="2"/>
  <c r="P25" i="2"/>
  <c r="O25" i="2"/>
  <c r="I25" i="2"/>
  <c r="AE25" i="2" s="1"/>
  <c r="Z24" i="2"/>
  <c r="Y24" i="2"/>
  <c r="P24" i="2"/>
  <c r="O24" i="2"/>
  <c r="I24" i="2"/>
  <c r="AE24" i="2" s="1"/>
  <c r="Z23" i="2"/>
  <c r="P23" i="2"/>
  <c r="O23" i="2"/>
  <c r="I23" i="2"/>
  <c r="Y22" i="2"/>
  <c r="P22" i="2"/>
  <c r="O22" i="2"/>
  <c r="I22" i="2"/>
  <c r="AF22" i="2" s="1"/>
  <c r="Z21" i="2"/>
  <c r="Y21" i="2"/>
  <c r="P21" i="2"/>
  <c r="O21" i="2"/>
  <c r="I21" i="2"/>
  <c r="Z20" i="2"/>
  <c r="Y20" i="2"/>
  <c r="P20" i="2"/>
  <c r="O20" i="2"/>
  <c r="I20" i="2"/>
  <c r="AF20" i="2" s="1"/>
  <c r="Z19" i="2"/>
  <c r="Y19" i="2"/>
  <c r="P19" i="2"/>
  <c r="O19" i="2"/>
  <c r="I19" i="2"/>
  <c r="Y18" i="2"/>
  <c r="P18" i="2"/>
  <c r="O18" i="2"/>
  <c r="I18" i="2"/>
  <c r="AF18" i="2" s="1"/>
  <c r="Y17" i="2"/>
  <c r="P17" i="2"/>
  <c r="O17" i="2"/>
  <c r="I17" i="2"/>
  <c r="AC17" i="2" s="1"/>
  <c r="Z16" i="2"/>
  <c r="P16" i="2"/>
  <c r="O16" i="2"/>
  <c r="I16" i="2"/>
  <c r="AE16" i="2" s="1"/>
  <c r="P15" i="2"/>
  <c r="O15" i="2"/>
  <c r="I15" i="2"/>
  <c r="AC15" i="2" s="1"/>
  <c r="P14" i="2"/>
  <c r="O14" i="2"/>
  <c r="I14" i="2"/>
  <c r="J14" i="2" s="1"/>
  <c r="AI14" i="2" s="1"/>
  <c r="Z13" i="2"/>
  <c r="Y13" i="2"/>
  <c r="P13" i="2"/>
  <c r="O13" i="2"/>
  <c r="I13" i="2"/>
  <c r="AD13" i="2" s="1"/>
  <c r="Y12" i="2"/>
  <c r="P12" i="2"/>
  <c r="O12" i="2"/>
  <c r="I12" i="2"/>
  <c r="AC12" i="2" s="1"/>
  <c r="Y11" i="2"/>
  <c r="P11" i="2"/>
  <c r="O11" i="2"/>
  <c r="I11" i="2"/>
  <c r="J11" i="2" s="1"/>
  <c r="Z10" i="2"/>
  <c r="Y10" i="2"/>
  <c r="P10" i="2"/>
  <c r="O10" i="2"/>
  <c r="AD10" i="2"/>
  <c r="AD19" i="2" l="1"/>
  <c r="AE19" i="2"/>
  <c r="AH30" i="2"/>
  <c r="AE30" i="2"/>
  <c r="AF23" i="2"/>
  <c r="AE23" i="2"/>
  <c r="AC32" i="2"/>
  <c r="AE32" i="2"/>
  <c r="AH29" i="2"/>
  <c r="AE29" i="2"/>
  <c r="K11" i="2"/>
  <c r="AI11" i="2"/>
  <c r="AC21" i="2"/>
  <c r="AE21" i="2"/>
  <c r="AC11" i="2"/>
  <c r="P33" i="2"/>
  <c r="K28" i="2"/>
  <c r="AG28" i="2"/>
  <c r="K14" i="2"/>
  <c r="O33" i="2"/>
  <c r="J19" i="2"/>
  <c r="AG11" i="2"/>
  <c r="Y33" i="2"/>
  <c r="Z33" i="2"/>
  <c r="J13" i="2"/>
  <c r="AI13" i="2" s="1"/>
  <c r="J16" i="2"/>
  <c r="J20" i="2"/>
  <c r="AC25" i="2"/>
  <c r="AD16" i="2"/>
  <c r="I33" i="2"/>
  <c r="AD20" i="2"/>
  <c r="AC24" i="2"/>
  <c r="AC13" i="2"/>
  <c r="AC19" i="2"/>
  <c r="AD23" i="2"/>
  <c r="AC10" i="2"/>
  <c r="J17" i="2"/>
  <c r="AD21" i="2"/>
  <c r="AC22" i="2"/>
  <c r="AC26" i="2"/>
  <c r="J15" i="2"/>
  <c r="J18" i="2"/>
  <c r="AC20" i="2"/>
  <c r="J21" i="2"/>
  <c r="J22" i="2"/>
  <c r="AJ22" i="2" s="1"/>
  <c r="J23" i="2"/>
  <c r="AJ23" i="2" s="1"/>
  <c r="J24" i="2"/>
  <c r="J25" i="2"/>
  <c r="J26" i="2"/>
  <c r="AJ26" i="2" s="1"/>
  <c r="J27" i="2"/>
  <c r="K27" i="2" s="1"/>
  <c r="AC28" i="2"/>
  <c r="AH31" i="2"/>
  <c r="AD29" i="2"/>
  <c r="AD30" i="2"/>
  <c r="AD31" i="2"/>
  <c r="J12" i="2"/>
  <c r="AI12" i="2" s="1"/>
  <c r="AC18" i="2"/>
  <c r="AD24" i="2"/>
  <c r="AD25" i="2"/>
  <c r="J29" i="2"/>
  <c r="J30" i="2"/>
  <c r="J31" i="2"/>
  <c r="AI31" i="2" s="1"/>
  <c r="J32" i="2"/>
  <c r="AI32" i="2" s="1"/>
  <c r="AC29" i="2"/>
  <c r="AC30" i="2"/>
  <c r="AC31" i="2"/>
  <c r="AJ18" i="2" l="1"/>
  <c r="AI18" i="2"/>
  <c r="AJ20" i="2"/>
  <c r="AI20" i="2"/>
  <c r="K15" i="2"/>
  <c r="AG15" i="2"/>
  <c r="K12" i="2"/>
  <c r="AI33" i="2"/>
  <c r="AG12" i="2"/>
  <c r="K18" i="2"/>
  <c r="AG18" i="2"/>
  <c r="K25" i="2"/>
  <c r="AH25" i="2"/>
  <c r="AG25" i="2"/>
  <c r="K21" i="2"/>
  <c r="AG21" i="2"/>
  <c r="AH21" i="2"/>
  <c r="K17" i="2"/>
  <c r="AG17" i="2"/>
  <c r="K10" i="2"/>
  <c r="AG10" i="2"/>
  <c r="AH10" i="2"/>
  <c r="K20" i="2"/>
  <c r="AH20" i="2"/>
  <c r="AG20" i="2"/>
  <c r="K13" i="2"/>
  <c r="AH13" i="2"/>
  <c r="AG13" i="2"/>
  <c r="K30" i="2"/>
  <c r="AG30" i="2"/>
  <c r="K23" i="2"/>
  <c r="AH23" i="2"/>
  <c r="K32" i="2"/>
  <c r="AG32" i="2"/>
  <c r="K16" i="2"/>
  <c r="AH16" i="2"/>
  <c r="K19" i="2"/>
  <c r="AG19" i="2"/>
  <c r="AH19" i="2"/>
  <c r="K31" i="2"/>
  <c r="AG31" i="2"/>
  <c r="K29" i="2"/>
  <c r="AG29" i="2"/>
  <c r="K26" i="2"/>
  <c r="AG26" i="2"/>
  <c r="K24" i="2"/>
  <c r="AH24" i="2"/>
  <c r="AG24" i="2"/>
  <c r="K22" i="2"/>
  <c r="AG22" i="2"/>
  <c r="AD33" i="2"/>
  <c r="J33" i="2"/>
  <c r="AC33" i="2"/>
  <c r="AE33" i="2"/>
  <c r="AF33" i="2"/>
  <c r="K33" i="2" l="1"/>
  <c r="AH33" i="2"/>
  <c r="AG33" i="2"/>
  <c r="AB33" i="2"/>
  <c r="AJ33" i="2"/>
  <c r="AA33" i="2"/>
</calcChain>
</file>

<file path=xl/sharedStrings.xml><?xml version="1.0" encoding="utf-8"?>
<sst xmlns="http://schemas.openxmlformats.org/spreadsheetml/2006/main" count="343" uniqueCount="88">
  <si>
    <t>ZONE DE SANTE</t>
  </si>
  <si>
    <t>Endemicité</t>
  </si>
  <si>
    <t>TRAITEMENT</t>
  </si>
  <si>
    <t>Population  totale 2017</t>
  </si>
  <si>
    <t>Nbre AS</t>
  </si>
  <si>
    <t>Nbre village</t>
  </si>
  <si>
    <t>Ecole</t>
  </si>
  <si>
    <t>Prév. SCH</t>
  </si>
  <si>
    <t>Prév. STH</t>
  </si>
  <si>
    <t>Coendemicites</t>
  </si>
  <si>
    <t>Medicaments</t>
  </si>
  <si>
    <t xml:space="preserve">SCH </t>
  </si>
  <si>
    <t xml:space="preserve">STH </t>
  </si>
  <si>
    <t>Target SCH</t>
  </si>
  <si>
    <t>Target STH</t>
  </si>
  <si>
    <t>Boga</t>
  </si>
  <si>
    <t>Bambu</t>
  </si>
  <si>
    <t>Damas</t>
  </si>
  <si>
    <t>Gethy</t>
  </si>
  <si>
    <t>Bunia</t>
  </si>
  <si>
    <t>Jiba</t>
  </si>
  <si>
    <t>Kilo</t>
  </si>
  <si>
    <t>Komanda</t>
  </si>
  <si>
    <t>Fataki</t>
  </si>
  <si>
    <t>Mandima</t>
  </si>
  <si>
    <t>Mambasa</t>
  </si>
  <si>
    <t>Mongbwalu</t>
  </si>
  <si>
    <t>Niania</t>
  </si>
  <si>
    <t>Ninzi</t>
  </si>
  <si>
    <t>Lita</t>
  </si>
  <si>
    <t>Linga</t>
  </si>
  <si>
    <t>Lolwa</t>
  </si>
  <si>
    <t>Rwapara</t>
  </si>
  <si>
    <t>Nyakunde</t>
  </si>
  <si>
    <t>Rethy</t>
  </si>
  <si>
    <t>Mangala</t>
  </si>
  <si>
    <t>Tchomia</t>
  </si>
  <si>
    <t>Prév. ONCHO</t>
  </si>
  <si>
    <t>Prév. LF</t>
  </si>
  <si>
    <t>Hypo/Non end</t>
  </si>
  <si>
    <t>Hyper-Meso</t>
  </si>
  <si>
    <t>IVM+ALB+PZQ</t>
  </si>
  <si>
    <t>ONCHO+FL+SCH+GH</t>
  </si>
  <si>
    <t>PZQ</t>
  </si>
  <si>
    <t>ONCHO</t>
  </si>
  <si>
    <t>ONCHO+SCH+GH</t>
  </si>
  <si>
    <t>LF</t>
  </si>
  <si>
    <t>Target LF</t>
  </si>
  <si>
    <t>Target ONCHO</t>
  </si>
  <si>
    <t xml:space="preserve">DCs à former        </t>
  </si>
  <si>
    <t>ALB+PZQ</t>
  </si>
  <si>
    <t>ONCHO+FL+SCH+GH+LOA</t>
  </si>
  <si>
    <t>SCH+GH+TRA+LOA</t>
  </si>
  <si>
    <t>PZQ+AZT+CH</t>
  </si>
  <si>
    <t>IVM+PZQ</t>
  </si>
  <si>
    <t>FL+SCH+GH+LOA</t>
  </si>
  <si>
    <t>ONCHO+SCH+GH+LOA</t>
  </si>
  <si>
    <t>Population  totale 2018</t>
  </si>
  <si>
    <t>Informations générales</t>
  </si>
  <si>
    <t xml:space="preserve">No treated </t>
  </si>
  <si>
    <t>Enseignants (3/Ecole)</t>
  </si>
  <si>
    <t>Yes</t>
  </si>
  <si>
    <t xml:space="preserve">Yes </t>
  </si>
  <si>
    <t>No treated</t>
  </si>
  <si>
    <t>TARGETS</t>
  </si>
  <si>
    <t>Drodro</t>
  </si>
  <si>
    <t>10//18</t>
  </si>
  <si>
    <t>12//23</t>
  </si>
  <si>
    <t>2//5</t>
  </si>
  <si>
    <t>18//18</t>
  </si>
  <si>
    <t>11//23</t>
  </si>
  <si>
    <t>5//5</t>
  </si>
  <si>
    <t>11//12</t>
  </si>
  <si>
    <t>Population  totale 2019</t>
  </si>
  <si>
    <t>0//18</t>
  </si>
  <si>
    <t>0//23</t>
  </si>
  <si>
    <t>0//5</t>
  </si>
  <si>
    <t>8//12</t>
  </si>
  <si>
    <t>12//12</t>
  </si>
  <si>
    <t>10//23</t>
  </si>
  <si>
    <t>8//23</t>
  </si>
  <si>
    <t>TOTAL GENERAL</t>
  </si>
  <si>
    <t>DATA SHEET ITURI SUD GIVEWELL</t>
  </si>
  <si>
    <t>Enfants 5-14 ans (35%) ( 2019)</t>
  </si>
  <si>
    <t>19//19</t>
  </si>
  <si>
    <t xml:space="preserve">Targets for oncho/LF and schisto/STH are defined as 80% and 75% of the at risk population, respectively. </t>
  </si>
  <si>
    <t>The at risk population for schisto/STH corresponds only to school age children (5-14 years) – estimated at 35% of the total population.</t>
  </si>
  <si>
    <t>DRC Annex 1: Ituri Sud data sheet - Epi Data And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</si>
</sst>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8"/>
      <name val="Lato"/>
      <family val="2"/>
    </font>
    <font>
      <sz val="12"/>
      <color rgb="FFFF0000"/>
      <name val="Lato"/>
      <family val="2"/>
    </font>
    <font>
      <sz val="12"/>
      <name val="Lato"/>
      <family val="2"/>
    </font>
    <font>
      <sz val="12"/>
      <color theme="1"/>
      <name val="Lato"/>
      <family val="2"/>
    </font>
    <font>
      <b/>
      <sz val="12"/>
      <name val="Lato"/>
      <family val="2"/>
    </font>
    <font>
      <sz val="12"/>
      <color indexed="8"/>
      <name val="Lato"/>
      <family val="2"/>
    </font>
    <font>
      <b/>
      <sz val="12"/>
      <color theme="0"/>
      <name val="Lato"/>
      <family val="2"/>
    </font>
    <font>
      <b/>
      <sz val="12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1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46" xfId="0" applyFont="1" applyFill="1" applyBorder="1"/>
    <xf numFmtId="0" fontId="9" fillId="4" borderId="46" xfId="0" applyFont="1" applyFill="1" applyBorder="1" applyAlignment="1">
      <alignment horizontal="left"/>
    </xf>
    <xf numFmtId="165" fontId="9" fillId="4" borderId="4" xfId="0" applyNumberFormat="1" applyFont="1" applyFill="1" applyBorder="1" applyAlignment="1">
      <alignment horizontal="center"/>
    </xf>
    <xf numFmtId="164" fontId="9" fillId="4" borderId="46" xfId="2" applyFont="1" applyFill="1" applyBorder="1" applyAlignment="1">
      <alignment horizontal="center"/>
    </xf>
    <xf numFmtId="166" fontId="9" fillId="0" borderId="46" xfId="2" applyNumberFormat="1" applyFont="1" applyFill="1" applyBorder="1" applyAlignment="1">
      <alignment horizontal="center"/>
    </xf>
    <xf numFmtId="1" fontId="12" fillId="2" borderId="14" xfId="1" applyNumberFormat="1" applyFont="1" applyFill="1" applyBorder="1" applyAlignment="1">
      <alignment horizontal="left"/>
    </xf>
    <xf numFmtId="1" fontId="12" fillId="2" borderId="13" xfId="1" applyNumberFormat="1" applyFont="1" applyFill="1" applyBorder="1" applyAlignment="1">
      <alignment horizontal="left"/>
    </xf>
    <xf numFmtId="0" fontId="10" fillId="0" borderId="30" xfId="0" applyFont="1" applyBorder="1"/>
    <xf numFmtId="0" fontId="10" fillId="0" borderId="16" xfId="0" applyFont="1" applyBorder="1"/>
    <xf numFmtId="0" fontId="10" fillId="0" borderId="31" xfId="0" applyFont="1" applyBorder="1"/>
    <xf numFmtId="0" fontId="10" fillId="0" borderId="41" xfId="0" applyFont="1" applyFill="1" applyBorder="1"/>
    <xf numFmtId="1" fontId="9" fillId="2" borderId="41" xfId="1" applyNumberFormat="1" applyFont="1" applyFill="1" applyBorder="1" applyAlignment="1">
      <alignment horizontal="left"/>
    </xf>
    <xf numFmtId="165" fontId="9" fillId="4" borderId="7" xfId="0" applyNumberFormat="1" applyFont="1" applyFill="1" applyBorder="1" applyAlignment="1">
      <alignment horizontal="center"/>
    </xf>
    <xf numFmtId="164" fontId="9" fillId="4" borderId="41" xfId="2" applyFont="1" applyFill="1" applyBorder="1" applyAlignment="1">
      <alignment horizontal="center"/>
    </xf>
    <xf numFmtId="166" fontId="9" fillId="0" borderId="41" xfId="2" applyNumberFormat="1" applyFont="1" applyFill="1" applyBorder="1" applyAlignment="1">
      <alignment horizontal="center"/>
    </xf>
    <xf numFmtId="1" fontId="12" fillId="2" borderId="6" xfId="1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0" fillId="0" borderId="22" xfId="0" applyFont="1" applyBorder="1"/>
    <xf numFmtId="0" fontId="10" fillId="0" borderId="3" xfId="0" applyFont="1" applyBorder="1"/>
    <xf numFmtId="0" fontId="10" fillId="0" borderId="23" xfId="0" applyFont="1" applyBorder="1"/>
    <xf numFmtId="2" fontId="9" fillId="4" borderId="7" xfId="0" applyNumberFormat="1" applyFont="1" applyFill="1" applyBorder="1" applyAlignment="1">
      <alignment horizontal="center"/>
    </xf>
    <xf numFmtId="166" fontId="9" fillId="2" borderId="41" xfId="2" applyNumberFormat="1" applyFont="1" applyFill="1" applyBorder="1" applyAlignment="1">
      <alignment horizontal="center"/>
    </xf>
    <xf numFmtId="0" fontId="9" fillId="4" borderId="41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1" fontId="12" fillId="2" borderId="5" xfId="1" applyNumberFormat="1" applyFont="1" applyFill="1" applyBorder="1" applyAlignment="1">
      <alignment horizontal="left"/>
    </xf>
    <xf numFmtId="165" fontId="9" fillId="2" borderId="7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9" fillId="0" borderId="41" xfId="2" applyNumberFormat="1" applyFont="1" applyBorder="1" applyAlignment="1">
      <alignment horizontal="center"/>
    </xf>
    <xf numFmtId="166" fontId="9" fillId="4" borderId="41" xfId="2" applyNumberFormat="1" applyFont="1" applyFill="1" applyBorder="1" applyAlignment="1">
      <alignment horizontal="center"/>
    </xf>
    <xf numFmtId="3" fontId="9" fillId="0" borderId="22" xfId="2" applyNumberFormat="1" applyFont="1" applyBorder="1" applyAlignment="1">
      <alignment horizontal="right" vertical="center"/>
    </xf>
    <xf numFmtId="3" fontId="10" fillId="0" borderId="3" xfId="2" applyNumberFormat="1" applyFont="1" applyBorder="1" applyAlignment="1">
      <alignment horizontal="right" vertical="center"/>
    </xf>
    <xf numFmtId="3" fontId="10" fillId="0" borderId="16" xfId="2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3" fontId="10" fillId="4" borderId="22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/>
    </xf>
    <xf numFmtId="3" fontId="10" fillId="4" borderId="5" xfId="0" applyNumberFormat="1" applyFont="1" applyFill="1" applyBorder="1" applyAlignment="1">
      <alignment horizontal="right"/>
    </xf>
    <xf numFmtId="3" fontId="9" fillId="4" borderId="22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10" fillId="4" borderId="16" xfId="0" applyNumberFormat="1" applyFont="1" applyFill="1" applyBorder="1" applyAlignment="1">
      <alignment horizontal="right"/>
    </xf>
    <xf numFmtId="3" fontId="10" fillId="4" borderId="30" xfId="0" applyNumberFormat="1" applyFont="1" applyFill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4" borderId="34" xfId="0" applyNumberFormat="1" applyFont="1" applyFill="1" applyBorder="1" applyAlignment="1">
      <alignment horizontal="right"/>
    </xf>
    <xf numFmtId="0" fontId="8" fillId="0" borderId="3" xfId="0" applyFont="1" applyBorder="1"/>
    <xf numFmtId="3" fontId="10" fillId="0" borderId="22" xfId="0" applyNumberFormat="1" applyFont="1" applyBorder="1" applyAlignment="1">
      <alignment horizontal="right"/>
    </xf>
    <xf numFmtId="3" fontId="10" fillId="4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10" fillId="0" borderId="35" xfId="0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166" fontId="9" fillId="0" borderId="43" xfId="2" applyNumberFormat="1" applyFont="1" applyBorder="1"/>
    <xf numFmtId="3" fontId="10" fillId="4" borderId="33" xfId="0" applyNumberFormat="1" applyFont="1" applyFill="1" applyBorder="1" applyAlignment="1">
      <alignment horizontal="right"/>
    </xf>
    <xf numFmtId="3" fontId="10" fillId="4" borderId="13" xfId="0" applyNumberFormat="1" applyFont="1" applyFill="1" applyBorder="1" applyAlignment="1">
      <alignment horizontal="right"/>
    </xf>
    <xf numFmtId="0" fontId="10" fillId="0" borderId="42" xfId="0" applyFont="1" applyFill="1" applyBorder="1"/>
    <xf numFmtId="1" fontId="9" fillId="2" borderId="47" xfId="1" applyNumberFormat="1" applyFont="1" applyFill="1" applyBorder="1" applyAlignment="1">
      <alignment horizontal="left"/>
    </xf>
    <xf numFmtId="165" fontId="9" fillId="4" borderId="11" xfId="0" applyNumberFormat="1" applyFont="1" applyFill="1" applyBorder="1" applyAlignment="1">
      <alignment horizontal="center"/>
    </xf>
    <xf numFmtId="164" fontId="9" fillId="4" borderId="47" xfId="2" applyFont="1" applyFill="1" applyBorder="1" applyAlignment="1">
      <alignment horizontal="center"/>
    </xf>
    <xf numFmtId="166" fontId="9" fillId="2" borderId="47" xfId="2" applyNumberFormat="1" applyFont="1" applyFill="1" applyBorder="1" applyAlignment="1">
      <alignment horizontal="center"/>
    </xf>
    <xf numFmtId="1" fontId="9" fillId="2" borderId="12" xfId="1" applyNumberFormat="1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3" fontId="9" fillId="0" borderId="28" xfId="2" applyNumberFormat="1" applyFont="1" applyBorder="1" applyAlignment="1">
      <alignment horizontal="right" vertical="center"/>
    </xf>
    <xf numFmtId="3" fontId="10" fillId="0" borderId="8" xfId="2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0" fontId="10" fillId="0" borderId="28" xfId="0" applyFont="1" applyBorder="1"/>
    <xf numFmtId="0" fontId="10" fillId="0" borderId="8" xfId="0" applyFont="1" applyBorder="1"/>
    <xf numFmtId="0" fontId="10" fillId="0" borderId="29" xfId="0" applyFont="1" applyBorder="1"/>
    <xf numFmtId="3" fontId="10" fillId="4" borderId="28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9" fillId="4" borderId="8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9" fillId="4" borderId="28" xfId="0" applyNumberFormat="1" applyFont="1" applyFill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3" fontId="13" fillId="3" borderId="32" xfId="2" applyNumberFormat="1" applyFont="1" applyFill="1" applyBorder="1" applyAlignment="1">
      <alignment horizontal="right" vertical="center"/>
    </xf>
    <xf numFmtId="3" fontId="13" fillId="3" borderId="9" xfId="2" applyNumberFormat="1" applyFont="1" applyFill="1" applyBorder="1" applyAlignment="1">
      <alignment horizontal="right" vertical="center"/>
    </xf>
    <xf numFmtId="3" fontId="13" fillId="3" borderId="24" xfId="2" applyNumberFormat="1" applyFont="1" applyFill="1" applyBorder="1" applyAlignment="1">
      <alignment horizontal="right" vertical="center"/>
    </xf>
    <xf numFmtId="3" fontId="13" fillId="3" borderId="2" xfId="0" applyNumberFormat="1" applyFont="1" applyFill="1" applyBorder="1" applyAlignment="1">
      <alignment horizontal="right" vertical="center"/>
    </xf>
    <xf numFmtId="0" fontId="13" fillId="3" borderId="32" xfId="0" applyFont="1" applyFill="1" applyBorder="1"/>
    <xf numFmtId="0" fontId="13" fillId="3" borderId="9" xfId="0" applyFont="1" applyFill="1" applyBorder="1"/>
    <xf numFmtId="0" fontId="13" fillId="3" borderId="2" xfId="0" applyFont="1" applyFill="1" applyBorder="1"/>
    <xf numFmtId="3" fontId="13" fillId="3" borderId="32" xfId="0" applyNumberFormat="1" applyFont="1" applyFill="1" applyBorder="1" applyAlignment="1">
      <alignment horizontal="right"/>
    </xf>
    <xf numFmtId="3" fontId="13" fillId="3" borderId="18" xfId="0" applyNumberFormat="1" applyFont="1" applyFill="1" applyBorder="1" applyAlignment="1">
      <alignment horizontal="right"/>
    </xf>
    <xf numFmtId="0" fontId="13" fillId="3" borderId="18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vertical="center"/>
    </xf>
    <xf numFmtId="0" fontId="13" fillId="3" borderId="39" xfId="0" applyFont="1" applyFill="1" applyBorder="1" applyAlignment="1">
      <alignment vertical="center"/>
    </xf>
    <xf numFmtId="3" fontId="13" fillId="3" borderId="15" xfId="2" applyNumberFormat="1" applyFont="1" applyFill="1" applyBorder="1" applyAlignment="1">
      <alignment horizontal="right" vertical="center"/>
    </xf>
    <xf numFmtId="3" fontId="13" fillId="3" borderId="37" xfId="0" applyNumberFormat="1" applyFont="1" applyFill="1" applyBorder="1" applyAlignment="1">
      <alignment horizontal="right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17" fontId="13" fillId="3" borderId="36" xfId="0" applyNumberFormat="1" applyFont="1" applyFill="1" applyBorder="1" applyAlignment="1">
      <alignment horizontal="center" vertical="center"/>
    </xf>
    <xf numFmtId="17" fontId="13" fillId="3" borderId="36" xfId="0" applyNumberFormat="1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3" fillId="3" borderId="37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/>
    <xf numFmtId="3" fontId="9" fillId="0" borderId="30" xfId="2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/>
    </xf>
    <xf numFmtId="3" fontId="9" fillId="4" borderId="30" xfId="0" applyNumberFormat="1" applyFont="1" applyFill="1" applyBorder="1" applyAlignment="1">
      <alignment horizontal="right"/>
    </xf>
    <xf numFmtId="3" fontId="9" fillId="4" borderId="16" xfId="0" applyNumberFormat="1" applyFont="1" applyFill="1" applyBorder="1" applyAlignment="1">
      <alignment horizontal="right"/>
    </xf>
    <xf numFmtId="3" fontId="9" fillId="0" borderId="31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Feuil1" xfId="1"/>
  </cellStyles>
  <dxfs count="2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4535</xdr:colOff>
      <xdr:row>3</xdr:row>
      <xdr:rowOff>33946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653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K48"/>
  <sheetViews>
    <sheetView tabSelected="1" zoomScale="70" zoomScaleNormal="70" workbookViewId="0">
      <pane ySplit="9" topLeftCell="A10" activePane="bottomLeft" state="frozen"/>
      <selection pane="bottomLeft" activeCell="C1" sqref="C1"/>
    </sheetView>
  </sheetViews>
  <sheetFormatPr defaultColWidth="11.42578125" defaultRowHeight="15.75" x14ac:dyDescent="0.25"/>
  <cols>
    <col min="1" max="1" width="15" style="1" customWidth="1"/>
    <col min="2" max="2" width="17.140625" style="1" customWidth="1"/>
    <col min="3" max="3" width="7.5703125" style="1" customWidth="1"/>
    <col min="4" max="4" width="11.28515625" style="1" customWidth="1"/>
    <col min="5" max="5" width="9.140625" style="1" customWidth="1"/>
    <col min="6" max="6" width="29.85546875" style="1" bestFit="1" customWidth="1"/>
    <col min="7" max="7" width="19.42578125" style="1" bestFit="1" customWidth="1"/>
    <col min="8" max="9" width="12.140625" style="1" customWidth="1"/>
    <col min="10" max="10" width="13.28515625" style="1" customWidth="1"/>
    <col min="11" max="11" width="12.42578125" style="1" customWidth="1"/>
    <col min="12" max="12" width="7.28515625" style="1" customWidth="1"/>
    <col min="13" max="13" width="9.28515625" style="1" customWidth="1"/>
    <col min="14" max="14" width="6.5703125" style="1" customWidth="1"/>
    <col min="15" max="15" width="12.85546875" style="1" customWidth="1"/>
    <col min="16" max="16" width="9.42578125" style="1" customWidth="1"/>
    <col min="17" max="18" width="10.28515625" style="1" bestFit="1" customWidth="1"/>
    <col min="19" max="19" width="10.140625" style="1" bestFit="1" customWidth="1"/>
    <col min="20" max="20" width="10.28515625" style="1" customWidth="1"/>
    <col min="21" max="21" width="9.5703125" style="1" bestFit="1" customWidth="1"/>
    <col min="22" max="22" width="9.7109375" style="1" customWidth="1"/>
    <col min="23" max="23" width="10.7109375" style="1" customWidth="1"/>
    <col min="24" max="25" width="11.28515625" style="1" customWidth="1"/>
    <col min="26" max="26" width="14.5703125" style="1" bestFit="1" customWidth="1"/>
    <col min="27" max="27" width="9.140625" style="1" customWidth="1"/>
    <col min="28" max="28" width="9.42578125" style="1" customWidth="1"/>
    <col min="29" max="29" width="11.42578125" style="2" customWidth="1"/>
    <col min="30" max="30" width="13" style="2" customWidth="1"/>
    <col min="31" max="31" width="9.7109375" style="3" customWidth="1"/>
    <col min="32" max="32" width="11.85546875" style="3" customWidth="1"/>
    <col min="33" max="33" width="11.140625" style="1" customWidth="1"/>
    <col min="34" max="34" width="11.28515625" style="1" customWidth="1"/>
    <col min="35" max="35" width="9.140625" style="1" customWidth="1"/>
    <col min="36" max="36" width="9.7109375" style="1" customWidth="1"/>
    <col min="37" max="16384" width="11.42578125" style="1"/>
  </cols>
  <sheetData>
    <row r="5" spans="1:36" x14ac:dyDescent="0.25">
      <c r="A5" s="116" t="s">
        <v>87</v>
      </c>
    </row>
    <row r="6" spans="1:36" ht="23.25" thickBot="1" x14ac:dyDescent="0.3">
      <c r="A6" s="154" t="s">
        <v>82</v>
      </c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4"/>
      <c r="AA6" s="154"/>
      <c r="AB6" s="154"/>
      <c r="AC6" s="154"/>
      <c r="AD6" s="7"/>
      <c r="AE6" s="8"/>
      <c r="AF6" s="8"/>
      <c r="AG6" s="9"/>
      <c r="AH6" s="9"/>
      <c r="AI6" s="9"/>
      <c r="AJ6" s="9"/>
    </row>
    <row r="7" spans="1:36" s="4" customFormat="1" ht="29.25" customHeight="1" thickBot="1" x14ac:dyDescent="0.3">
      <c r="A7" s="136" t="s">
        <v>0</v>
      </c>
      <c r="B7" s="139" t="s">
        <v>1</v>
      </c>
      <c r="C7" s="140"/>
      <c r="D7" s="140"/>
      <c r="E7" s="140"/>
      <c r="F7" s="140"/>
      <c r="G7" s="141"/>
      <c r="H7" s="145" t="s">
        <v>58</v>
      </c>
      <c r="I7" s="146"/>
      <c r="J7" s="146"/>
      <c r="K7" s="146"/>
      <c r="L7" s="146"/>
      <c r="M7" s="146"/>
      <c r="N7" s="146"/>
      <c r="O7" s="146"/>
      <c r="P7" s="147"/>
      <c r="Q7" s="148" t="s">
        <v>2</v>
      </c>
      <c r="R7" s="149"/>
      <c r="S7" s="149"/>
      <c r="T7" s="149"/>
      <c r="U7" s="149"/>
      <c r="V7" s="149"/>
      <c r="W7" s="149"/>
      <c r="X7" s="150"/>
      <c r="Y7" s="151" t="s">
        <v>64</v>
      </c>
      <c r="Z7" s="152"/>
      <c r="AA7" s="152"/>
      <c r="AB7" s="153"/>
      <c r="AC7" s="129" t="s">
        <v>64</v>
      </c>
      <c r="AD7" s="130"/>
      <c r="AE7" s="130"/>
      <c r="AF7" s="131"/>
      <c r="AG7" s="129" t="s">
        <v>64</v>
      </c>
      <c r="AH7" s="130"/>
      <c r="AI7" s="130"/>
      <c r="AJ7" s="131"/>
    </row>
    <row r="8" spans="1:36" s="4" customFormat="1" ht="19.5" customHeight="1" thickBot="1" x14ac:dyDescent="0.3">
      <c r="A8" s="137"/>
      <c r="B8" s="142"/>
      <c r="C8" s="143"/>
      <c r="D8" s="143"/>
      <c r="E8" s="143"/>
      <c r="F8" s="143"/>
      <c r="G8" s="144"/>
      <c r="H8" s="132" t="s">
        <v>3</v>
      </c>
      <c r="I8" s="134" t="s">
        <v>57</v>
      </c>
      <c r="J8" s="134" t="s">
        <v>73</v>
      </c>
      <c r="K8" s="134" t="s">
        <v>83</v>
      </c>
      <c r="L8" s="134" t="s">
        <v>4</v>
      </c>
      <c r="M8" s="134" t="s">
        <v>5</v>
      </c>
      <c r="N8" s="134" t="s">
        <v>6</v>
      </c>
      <c r="O8" s="134" t="s">
        <v>60</v>
      </c>
      <c r="P8" s="159" t="s">
        <v>49</v>
      </c>
      <c r="Q8" s="148">
        <v>2015</v>
      </c>
      <c r="R8" s="149"/>
      <c r="S8" s="149"/>
      <c r="T8" s="150"/>
      <c r="U8" s="148">
        <v>2016</v>
      </c>
      <c r="V8" s="149"/>
      <c r="W8" s="149"/>
      <c r="X8" s="150"/>
      <c r="Y8" s="148">
        <v>2017</v>
      </c>
      <c r="Z8" s="149"/>
      <c r="AA8" s="149"/>
      <c r="AB8" s="150"/>
      <c r="AC8" s="156">
        <v>2018</v>
      </c>
      <c r="AD8" s="157"/>
      <c r="AE8" s="157"/>
      <c r="AF8" s="158"/>
      <c r="AG8" s="156">
        <v>2019</v>
      </c>
      <c r="AH8" s="157"/>
      <c r="AI8" s="157"/>
      <c r="AJ8" s="158"/>
    </row>
    <row r="9" spans="1:36" s="4" customFormat="1" ht="30.75" thickBot="1" x14ac:dyDescent="0.3">
      <c r="A9" s="138"/>
      <c r="B9" s="10" t="s">
        <v>37</v>
      </c>
      <c r="C9" s="11" t="s">
        <v>38</v>
      </c>
      <c r="D9" s="10" t="s">
        <v>7</v>
      </c>
      <c r="E9" s="10" t="s">
        <v>8</v>
      </c>
      <c r="F9" s="10" t="s">
        <v>9</v>
      </c>
      <c r="G9" s="10" t="s">
        <v>10</v>
      </c>
      <c r="H9" s="133"/>
      <c r="I9" s="135"/>
      <c r="J9" s="135"/>
      <c r="K9" s="135"/>
      <c r="L9" s="135"/>
      <c r="M9" s="135"/>
      <c r="N9" s="135"/>
      <c r="O9" s="135"/>
      <c r="P9" s="160"/>
      <c r="Q9" s="12" t="s">
        <v>46</v>
      </c>
      <c r="R9" s="13" t="s">
        <v>44</v>
      </c>
      <c r="S9" s="13" t="s">
        <v>11</v>
      </c>
      <c r="T9" s="14" t="s">
        <v>12</v>
      </c>
      <c r="U9" s="12" t="s">
        <v>46</v>
      </c>
      <c r="V9" s="13" t="s">
        <v>44</v>
      </c>
      <c r="W9" s="13" t="s">
        <v>11</v>
      </c>
      <c r="X9" s="14" t="s">
        <v>12</v>
      </c>
      <c r="Y9" s="12" t="s">
        <v>47</v>
      </c>
      <c r="Z9" s="13" t="s">
        <v>48</v>
      </c>
      <c r="AA9" s="13" t="s">
        <v>13</v>
      </c>
      <c r="AB9" s="15" t="s">
        <v>14</v>
      </c>
      <c r="AC9" s="12" t="s">
        <v>47</v>
      </c>
      <c r="AD9" s="13" t="s">
        <v>48</v>
      </c>
      <c r="AE9" s="13" t="s">
        <v>13</v>
      </c>
      <c r="AF9" s="14" t="s">
        <v>14</v>
      </c>
      <c r="AG9" s="12" t="s">
        <v>47</v>
      </c>
      <c r="AH9" s="13" t="s">
        <v>48</v>
      </c>
      <c r="AI9" s="13" t="s">
        <v>13</v>
      </c>
      <c r="AJ9" s="14" t="s">
        <v>14</v>
      </c>
    </row>
    <row r="10" spans="1:36" x14ac:dyDescent="0.25">
      <c r="A10" s="16" t="s">
        <v>15</v>
      </c>
      <c r="B10" s="17" t="s">
        <v>40</v>
      </c>
      <c r="C10" s="18">
        <v>13</v>
      </c>
      <c r="D10" s="19">
        <v>15</v>
      </c>
      <c r="E10" s="20">
        <v>18</v>
      </c>
      <c r="F10" s="21" t="s">
        <v>42</v>
      </c>
      <c r="G10" s="22" t="s">
        <v>41</v>
      </c>
      <c r="H10" s="117">
        <v>68139</v>
      </c>
      <c r="I10" s="47">
        <f>H10*1.03</f>
        <v>70183.17</v>
      </c>
      <c r="J10" s="47">
        <f>I10*1.03</f>
        <v>72288.665099999998</v>
      </c>
      <c r="K10" s="47">
        <f>J10*0.35</f>
        <v>25301.032784999999</v>
      </c>
      <c r="L10" s="47">
        <v>10</v>
      </c>
      <c r="M10" s="47">
        <v>81</v>
      </c>
      <c r="N10" s="47">
        <v>18</v>
      </c>
      <c r="O10" s="47">
        <f>N10*3</f>
        <v>54</v>
      </c>
      <c r="P10" s="118">
        <f>H10/100</f>
        <v>681.39</v>
      </c>
      <c r="Q10" s="23" t="s">
        <v>59</v>
      </c>
      <c r="R10" s="24" t="s">
        <v>59</v>
      </c>
      <c r="S10" s="24" t="s">
        <v>59</v>
      </c>
      <c r="T10" s="25" t="s">
        <v>59</v>
      </c>
      <c r="U10" s="23" t="s">
        <v>61</v>
      </c>
      <c r="V10" s="24" t="s">
        <v>61</v>
      </c>
      <c r="W10" s="24" t="s">
        <v>61</v>
      </c>
      <c r="X10" s="25" t="s">
        <v>63</v>
      </c>
      <c r="Y10" s="56">
        <f>H10*0.8</f>
        <v>54511.200000000004</v>
      </c>
      <c r="Z10" s="55">
        <f>H10*0.8</f>
        <v>54511.200000000004</v>
      </c>
      <c r="AA10" s="119">
        <v>0</v>
      </c>
      <c r="AB10" s="65">
        <v>0</v>
      </c>
      <c r="AC10" s="120">
        <f>+I10*0.8</f>
        <v>56146.536</v>
      </c>
      <c r="AD10" s="121">
        <f>+I10*0.8</f>
        <v>56146.536</v>
      </c>
      <c r="AE10" s="55">
        <f>I10*0.35*0.75</f>
        <v>18423.082125000001</v>
      </c>
      <c r="AF10" s="122">
        <v>0</v>
      </c>
      <c r="AG10" s="56">
        <f>+J10*0.8</f>
        <v>57830.932079999999</v>
      </c>
      <c r="AH10" s="70">
        <f>+J10*0.8</f>
        <v>57830.932079999999</v>
      </c>
      <c r="AI10" s="123">
        <v>0</v>
      </c>
      <c r="AJ10" s="124">
        <v>0</v>
      </c>
    </row>
    <row r="11" spans="1:36" x14ac:dyDescent="0.25">
      <c r="A11" s="26" t="s">
        <v>16</v>
      </c>
      <c r="B11" s="27" t="s">
        <v>39</v>
      </c>
      <c r="C11" s="28">
        <v>26</v>
      </c>
      <c r="D11" s="29">
        <v>8</v>
      </c>
      <c r="E11" s="30">
        <v>18</v>
      </c>
      <c r="F11" s="31" t="s">
        <v>42</v>
      </c>
      <c r="G11" s="32" t="s">
        <v>50</v>
      </c>
      <c r="H11" s="45">
        <v>149774</v>
      </c>
      <c r="I11" s="46">
        <f t="shared" ref="I11:J32" si="0">H11*1.03</f>
        <v>154267.22</v>
      </c>
      <c r="J11" s="46">
        <f t="shared" si="0"/>
        <v>158895.2366</v>
      </c>
      <c r="K11" s="47">
        <f t="shared" ref="K11:K32" si="1">J11*0.35</f>
        <v>55613.33281</v>
      </c>
      <c r="L11" s="46">
        <v>14</v>
      </c>
      <c r="M11" s="46">
        <v>277</v>
      </c>
      <c r="N11" s="46">
        <v>43</v>
      </c>
      <c r="O11" s="46">
        <f t="shared" ref="O11:O32" si="2">N11*3</f>
        <v>129</v>
      </c>
      <c r="P11" s="48">
        <f t="shared" ref="P11:P32" si="3">H11/100</f>
        <v>1497.74</v>
      </c>
      <c r="Q11" s="33" t="s">
        <v>59</v>
      </c>
      <c r="R11" s="34" t="s">
        <v>59</v>
      </c>
      <c r="S11" s="34" t="s">
        <v>59</v>
      </c>
      <c r="T11" s="35" t="s">
        <v>59</v>
      </c>
      <c r="U11" s="33" t="s">
        <v>63</v>
      </c>
      <c r="V11" s="34" t="s">
        <v>63</v>
      </c>
      <c r="W11" s="34" t="s">
        <v>63</v>
      </c>
      <c r="X11" s="35" t="s">
        <v>63</v>
      </c>
      <c r="Y11" s="49">
        <f t="shared" ref="Y11:Y32" si="4">H11*0.8</f>
        <v>119819.20000000001</v>
      </c>
      <c r="Z11" s="57">
        <v>0</v>
      </c>
      <c r="AA11" s="51">
        <f>H11*0.35*0.75</f>
        <v>39315.674999999996</v>
      </c>
      <c r="AB11" s="65">
        <v>0</v>
      </c>
      <c r="AC11" s="53">
        <f t="shared" ref="AC11:AC32" si="5">+I11*0.8</f>
        <v>123413.77600000001</v>
      </c>
      <c r="AD11" s="54">
        <v>0</v>
      </c>
      <c r="AE11" s="54">
        <v>0</v>
      </c>
      <c r="AF11" s="66">
        <v>0</v>
      </c>
      <c r="AG11" s="56">
        <f>+J11*0.8</f>
        <v>127116.18928000001</v>
      </c>
      <c r="AH11" s="57">
        <v>0</v>
      </c>
      <c r="AI11" s="70">
        <f>+J11*0.35*0.75</f>
        <v>41709.999607500002</v>
      </c>
      <c r="AJ11" s="67">
        <v>0</v>
      </c>
    </row>
    <row r="12" spans="1:36" x14ac:dyDescent="0.25">
      <c r="A12" s="26" t="s">
        <v>19</v>
      </c>
      <c r="B12" s="27" t="s">
        <v>39</v>
      </c>
      <c r="C12" s="36">
        <v>1</v>
      </c>
      <c r="D12" s="29">
        <v>26</v>
      </c>
      <c r="E12" s="37">
        <v>2</v>
      </c>
      <c r="F12" s="31" t="s">
        <v>51</v>
      </c>
      <c r="G12" s="32" t="s">
        <v>50</v>
      </c>
      <c r="H12" s="45">
        <v>262105</v>
      </c>
      <c r="I12" s="46">
        <f t="shared" si="0"/>
        <v>269968.15000000002</v>
      </c>
      <c r="J12" s="46">
        <f t="shared" si="0"/>
        <v>278067.19450000004</v>
      </c>
      <c r="K12" s="47">
        <f t="shared" si="1"/>
        <v>97323.518075000015</v>
      </c>
      <c r="L12" s="46">
        <v>16</v>
      </c>
      <c r="M12" s="46">
        <v>192</v>
      </c>
      <c r="N12" s="46">
        <v>85</v>
      </c>
      <c r="O12" s="46">
        <f t="shared" si="2"/>
        <v>255</v>
      </c>
      <c r="P12" s="48">
        <f t="shared" si="3"/>
        <v>2621.0500000000002</v>
      </c>
      <c r="Q12" s="33" t="s">
        <v>59</v>
      </c>
      <c r="R12" s="34" t="s">
        <v>59</v>
      </c>
      <c r="S12" s="34" t="s">
        <v>59</v>
      </c>
      <c r="T12" s="35" t="s">
        <v>59</v>
      </c>
      <c r="U12" s="33" t="s">
        <v>63</v>
      </c>
      <c r="V12" s="34" t="s">
        <v>63</v>
      </c>
      <c r="W12" s="34" t="s">
        <v>63</v>
      </c>
      <c r="X12" s="35" t="s">
        <v>63</v>
      </c>
      <c r="Y12" s="49">
        <f t="shared" si="4"/>
        <v>209684</v>
      </c>
      <c r="Z12" s="57">
        <v>0</v>
      </c>
      <c r="AA12" s="51">
        <f>H12*0.35*0.75</f>
        <v>68802.5625</v>
      </c>
      <c r="AB12" s="65">
        <v>0</v>
      </c>
      <c r="AC12" s="53">
        <f t="shared" si="5"/>
        <v>215974.52000000002</v>
      </c>
      <c r="AD12" s="54">
        <v>0</v>
      </c>
      <c r="AE12" s="54">
        <v>0</v>
      </c>
      <c r="AF12" s="66">
        <v>0</v>
      </c>
      <c r="AG12" s="56">
        <f>+J12*0.8</f>
        <v>222453.75560000003</v>
      </c>
      <c r="AH12" s="57">
        <v>0</v>
      </c>
      <c r="AI12" s="70">
        <f>+J12*0.35*0.75</f>
        <v>72992.638556250007</v>
      </c>
      <c r="AJ12" s="67">
        <v>0</v>
      </c>
    </row>
    <row r="13" spans="1:36" x14ac:dyDescent="0.25">
      <c r="A13" s="26" t="s">
        <v>17</v>
      </c>
      <c r="B13" s="38" t="s">
        <v>40</v>
      </c>
      <c r="C13" s="28">
        <v>2</v>
      </c>
      <c r="D13" s="29">
        <v>3</v>
      </c>
      <c r="E13" s="37">
        <v>4</v>
      </c>
      <c r="F13" s="39" t="s">
        <v>51</v>
      </c>
      <c r="G13" s="40" t="s">
        <v>41</v>
      </c>
      <c r="H13" s="45">
        <v>117533</v>
      </c>
      <c r="I13" s="46">
        <f t="shared" si="0"/>
        <v>121058.99</v>
      </c>
      <c r="J13" s="46">
        <f t="shared" si="0"/>
        <v>124690.75970000001</v>
      </c>
      <c r="K13" s="47">
        <f t="shared" si="1"/>
        <v>43641.765895000004</v>
      </c>
      <c r="L13" s="46">
        <v>10</v>
      </c>
      <c r="M13" s="46">
        <v>171</v>
      </c>
      <c r="N13" s="46">
        <v>15</v>
      </c>
      <c r="O13" s="46">
        <f t="shared" si="2"/>
        <v>45</v>
      </c>
      <c r="P13" s="48">
        <f t="shared" si="3"/>
        <v>1175.33</v>
      </c>
      <c r="Q13" s="33" t="s">
        <v>59</v>
      </c>
      <c r="R13" s="34" t="s">
        <v>62</v>
      </c>
      <c r="S13" s="34" t="s">
        <v>59</v>
      </c>
      <c r="T13" s="35" t="s">
        <v>59</v>
      </c>
      <c r="U13" s="33" t="s">
        <v>62</v>
      </c>
      <c r="V13" s="34" t="s">
        <v>62</v>
      </c>
      <c r="W13" s="34" t="s">
        <v>62</v>
      </c>
      <c r="X13" s="35" t="s">
        <v>63</v>
      </c>
      <c r="Y13" s="49">
        <f t="shared" si="4"/>
        <v>94026.400000000009</v>
      </c>
      <c r="Z13" s="61">
        <f t="shared" ref="Z13:Z31" si="6">H13*0.8</f>
        <v>94026.400000000009</v>
      </c>
      <c r="AA13" s="62">
        <v>0</v>
      </c>
      <c r="AB13" s="65">
        <v>0</v>
      </c>
      <c r="AC13" s="53">
        <f t="shared" si="5"/>
        <v>96847.19200000001</v>
      </c>
      <c r="AD13" s="51">
        <f t="shared" ref="AD13:AD31" si="7">+I13*0.8</f>
        <v>96847.19200000001</v>
      </c>
      <c r="AE13" s="54">
        <v>0</v>
      </c>
      <c r="AF13" s="66">
        <v>0</v>
      </c>
      <c r="AG13" s="56">
        <f>+J13*0.8</f>
        <v>99752.607760000014</v>
      </c>
      <c r="AH13" s="61">
        <f>+J13*0.8</f>
        <v>99752.607760000014</v>
      </c>
      <c r="AI13" s="70">
        <f>+J13*0.35*0.75</f>
        <v>32731.324421250003</v>
      </c>
      <c r="AJ13" s="67">
        <v>0</v>
      </c>
    </row>
    <row r="14" spans="1:36" x14ac:dyDescent="0.25">
      <c r="A14" s="26" t="s">
        <v>65</v>
      </c>
      <c r="B14" s="27" t="s">
        <v>39</v>
      </c>
      <c r="C14" s="41">
        <v>0</v>
      </c>
      <c r="D14" s="29">
        <v>36</v>
      </c>
      <c r="E14" s="37">
        <v>13</v>
      </c>
      <c r="F14" s="31" t="s">
        <v>52</v>
      </c>
      <c r="G14" s="40" t="s">
        <v>53</v>
      </c>
      <c r="H14" s="45">
        <v>155840</v>
      </c>
      <c r="I14" s="46">
        <f t="shared" si="0"/>
        <v>160515.20000000001</v>
      </c>
      <c r="J14" s="46">
        <f t="shared" si="0"/>
        <v>165330.65600000002</v>
      </c>
      <c r="K14" s="47">
        <f t="shared" si="1"/>
        <v>57865.729599999999</v>
      </c>
      <c r="L14" s="46">
        <v>16</v>
      </c>
      <c r="M14" s="46">
        <v>374</v>
      </c>
      <c r="N14" s="46">
        <v>41</v>
      </c>
      <c r="O14" s="46">
        <f t="shared" si="2"/>
        <v>123</v>
      </c>
      <c r="P14" s="48">
        <f t="shared" si="3"/>
        <v>1558.4</v>
      </c>
      <c r="Q14" s="33" t="s">
        <v>59</v>
      </c>
      <c r="R14" s="34" t="s">
        <v>59</v>
      </c>
      <c r="S14" s="34" t="s">
        <v>59</v>
      </c>
      <c r="T14" s="35" t="s">
        <v>59</v>
      </c>
      <c r="U14" s="33" t="s">
        <v>63</v>
      </c>
      <c r="V14" s="34" t="s">
        <v>63</v>
      </c>
      <c r="W14" s="34" t="s">
        <v>63</v>
      </c>
      <c r="X14" s="35" t="s">
        <v>63</v>
      </c>
      <c r="Y14" s="60">
        <v>0</v>
      </c>
      <c r="Z14" s="57">
        <v>0</v>
      </c>
      <c r="AA14" s="51">
        <f>H14*0.35*0.75</f>
        <v>40908</v>
      </c>
      <c r="AB14" s="65">
        <v>0</v>
      </c>
      <c r="AC14" s="63">
        <v>0</v>
      </c>
      <c r="AD14" s="54">
        <v>0</v>
      </c>
      <c r="AE14" s="54">
        <v>0</v>
      </c>
      <c r="AF14" s="66">
        <v>0</v>
      </c>
      <c r="AG14" s="125">
        <v>0</v>
      </c>
      <c r="AH14" s="57">
        <v>0</v>
      </c>
      <c r="AI14" s="70">
        <f>+J14*0.35*0.75</f>
        <v>43399.297200000001</v>
      </c>
      <c r="AJ14" s="67">
        <v>0</v>
      </c>
    </row>
    <row r="15" spans="1:36" x14ac:dyDescent="0.25">
      <c r="A15" s="26" t="s">
        <v>23</v>
      </c>
      <c r="B15" s="27" t="s">
        <v>39</v>
      </c>
      <c r="C15" s="36">
        <v>0.5</v>
      </c>
      <c r="D15" s="29">
        <v>1</v>
      </c>
      <c r="E15" s="37">
        <v>6</v>
      </c>
      <c r="F15" s="31" t="s">
        <v>42</v>
      </c>
      <c r="G15" s="32" t="s">
        <v>50</v>
      </c>
      <c r="H15" s="45">
        <v>129143</v>
      </c>
      <c r="I15" s="46">
        <f t="shared" si="0"/>
        <v>133017.29</v>
      </c>
      <c r="J15" s="46">
        <f t="shared" si="0"/>
        <v>137007.80870000002</v>
      </c>
      <c r="K15" s="47">
        <f t="shared" si="1"/>
        <v>47952.733045000008</v>
      </c>
      <c r="L15" s="46">
        <v>13</v>
      </c>
      <c r="M15" s="46">
        <v>220</v>
      </c>
      <c r="N15" s="46">
        <v>42</v>
      </c>
      <c r="O15" s="46">
        <f t="shared" si="2"/>
        <v>126</v>
      </c>
      <c r="P15" s="48">
        <f t="shared" si="3"/>
        <v>1291.43</v>
      </c>
      <c r="Q15" s="33" t="s">
        <v>59</v>
      </c>
      <c r="R15" s="34" t="s">
        <v>59</v>
      </c>
      <c r="S15" s="34" t="s">
        <v>59</v>
      </c>
      <c r="T15" s="35" t="s">
        <v>59</v>
      </c>
      <c r="U15" s="33" t="s">
        <v>63</v>
      </c>
      <c r="V15" s="34" t="s">
        <v>63</v>
      </c>
      <c r="W15" s="34" t="s">
        <v>63</v>
      </c>
      <c r="X15" s="35" t="s">
        <v>63</v>
      </c>
      <c r="Y15" s="49">
        <f t="shared" si="4"/>
        <v>103314.40000000001</v>
      </c>
      <c r="Z15" s="57">
        <v>0</v>
      </c>
      <c r="AA15" s="51">
        <f t="shared" ref="AA15" si="8">H15*0.35</f>
        <v>45200.049999999996</v>
      </c>
      <c r="AB15" s="65">
        <v>0</v>
      </c>
      <c r="AC15" s="53">
        <f t="shared" si="5"/>
        <v>106413.83200000001</v>
      </c>
      <c r="AD15" s="54">
        <v>0</v>
      </c>
      <c r="AE15" s="54">
        <v>0</v>
      </c>
      <c r="AF15" s="66">
        <v>0</v>
      </c>
      <c r="AG15" s="49">
        <f>+J15*0.8</f>
        <v>109606.24696000002</v>
      </c>
      <c r="AH15" s="57">
        <v>0</v>
      </c>
      <c r="AI15" s="67">
        <v>0</v>
      </c>
      <c r="AJ15" s="67">
        <v>0</v>
      </c>
    </row>
    <row r="16" spans="1:36" x14ac:dyDescent="0.25">
      <c r="A16" s="26" t="s">
        <v>18</v>
      </c>
      <c r="B16" s="38" t="s">
        <v>40</v>
      </c>
      <c r="C16" s="42">
        <v>0</v>
      </c>
      <c r="D16" s="29">
        <v>20</v>
      </c>
      <c r="E16" s="43">
        <v>1</v>
      </c>
      <c r="F16" s="31" t="s">
        <v>45</v>
      </c>
      <c r="G16" s="40" t="s">
        <v>54</v>
      </c>
      <c r="H16" s="45">
        <v>187823</v>
      </c>
      <c r="I16" s="46">
        <f t="shared" si="0"/>
        <v>193457.69</v>
      </c>
      <c r="J16" s="46">
        <f t="shared" si="0"/>
        <v>199261.42070000002</v>
      </c>
      <c r="K16" s="47">
        <f t="shared" si="1"/>
        <v>69741.497245000006</v>
      </c>
      <c r="L16" s="46">
        <v>16</v>
      </c>
      <c r="M16" s="46">
        <v>207</v>
      </c>
      <c r="N16" s="46">
        <v>43</v>
      </c>
      <c r="O16" s="46">
        <f t="shared" si="2"/>
        <v>129</v>
      </c>
      <c r="P16" s="48">
        <f t="shared" si="3"/>
        <v>1878.23</v>
      </c>
      <c r="Q16" s="33" t="s">
        <v>59</v>
      </c>
      <c r="R16" s="34" t="s">
        <v>59</v>
      </c>
      <c r="S16" s="34" t="s">
        <v>59</v>
      </c>
      <c r="T16" s="35" t="s">
        <v>59</v>
      </c>
      <c r="U16" s="33" t="s">
        <v>63</v>
      </c>
      <c r="V16" s="34" t="s">
        <v>62</v>
      </c>
      <c r="W16" s="34" t="s">
        <v>62</v>
      </c>
      <c r="X16" s="35" t="s">
        <v>63</v>
      </c>
      <c r="Y16" s="60">
        <v>0</v>
      </c>
      <c r="Z16" s="61">
        <f t="shared" si="6"/>
        <v>150258.4</v>
      </c>
      <c r="AA16" s="62">
        <v>0</v>
      </c>
      <c r="AB16" s="65">
        <v>0</v>
      </c>
      <c r="AC16" s="63">
        <v>0</v>
      </c>
      <c r="AD16" s="51">
        <f t="shared" si="7"/>
        <v>154766.152</v>
      </c>
      <c r="AE16" s="55">
        <f>I16*0.35*0.75</f>
        <v>50782.643624999997</v>
      </c>
      <c r="AF16" s="66">
        <v>0</v>
      </c>
      <c r="AG16" s="125">
        <v>0</v>
      </c>
      <c r="AH16" s="61">
        <f>+J16*0.8</f>
        <v>159409.13656000001</v>
      </c>
      <c r="AI16" s="67">
        <v>0</v>
      </c>
      <c r="AJ16" s="67">
        <v>0</v>
      </c>
    </row>
    <row r="17" spans="1:36" x14ac:dyDescent="0.25">
      <c r="A17" s="26" t="s">
        <v>20</v>
      </c>
      <c r="B17" s="27" t="s">
        <v>39</v>
      </c>
      <c r="C17" s="28">
        <v>2</v>
      </c>
      <c r="D17" s="29">
        <v>8</v>
      </c>
      <c r="E17" s="37">
        <v>7</v>
      </c>
      <c r="F17" s="31" t="s">
        <v>42</v>
      </c>
      <c r="G17" s="32" t="s">
        <v>50</v>
      </c>
      <c r="H17" s="45">
        <v>137988</v>
      </c>
      <c r="I17" s="46">
        <f t="shared" si="0"/>
        <v>142127.64000000001</v>
      </c>
      <c r="J17" s="46">
        <f t="shared" si="0"/>
        <v>146391.46920000002</v>
      </c>
      <c r="K17" s="47">
        <f t="shared" si="1"/>
        <v>51237.014220000005</v>
      </c>
      <c r="L17" s="46">
        <v>14</v>
      </c>
      <c r="M17" s="46">
        <v>137</v>
      </c>
      <c r="N17" s="46">
        <v>34</v>
      </c>
      <c r="O17" s="46">
        <f t="shared" si="2"/>
        <v>102</v>
      </c>
      <c r="P17" s="48">
        <f t="shared" si="3"/>
        <v>1379.88</v>
      </c>
      <c r="Q17" s="33" t="s">
        <v>59</v>
      </c>
      <c r="R17" s="34" t="s">
        <v>59</v>
      </c>
      <c r="S17" s="34" t="s">
        <v>59</v>
      </c>
      <c r="T17" s="35" t="s">
        <v>59</v>
      </c>
      <c r="U17" s="33" t="s">
        <v>63</v>
      </c>
      <c r="V17" s="34" t="s">
        <v>63</v>
      </c>
      <c r="W17" s="34" t="s">
        <v>63</v>
      </c>
      <c r="X17" s="35" t="s">
        <v>63</v>
      </c>
      <c r="Y17" s="49">
        <f t="shared" si="4"/>
        <v>110390.40000000001</v>
      </c>
      <c r="Z17" s="57">
        <v>0</v>
      </c>
      <c r="AA17" s="51">
        <f>H17*0.35*0.75</f>
        <v>36221.85</v>
      </c>
      <c r="AB17" s="65">
        <v>0</v>
      </c>
      <c r="AC17" s="53">
        <f t="shared" si="5"/>
        <v>113702.11200000002</v>
      </c>
      <c r="AD17" s="54">
        <v>0</v>
      </c>
      <c r="AE17" s="54">
        <v>0</v>
      </c>
      <c r="AF17" s="66">
        <v>0</v>
      </c>
      <c r="AG17" s="56">
        <f>+J17*0.8</f>
        <v>117113.17536000002</v>
      </c>
      <c r="AH17" s="57">
        <v>0</v>
      </c>
      <c r="AI17" s="67">
        <v>0</v>
      </c>
      <c r="AJ17" s="67">
        <v>0</v>
      </c>
    </row>
    <row r="18" spans="1:36" x14ac:dyDescent="0.25">
      <c r="A18" s="26" t="s">
        <v>21</v>
      </c>
      <c r="B18" s="27" t="s">
        <v>39</v>
      </c>
      <c r="C18" s="28">
        <v>39</v>
      </c>
      <c r="D18" s="29">
        <v>14</v>
      </c>
      <c r="E18" s="44">
        <v>29</v>
      </c>
      <c r="F18" s="31" t="s">
        <v>42</v>
      </c>
      <c r="G18" s="32" t="s">
        <v>50</v>
      </c>
      <c r="H18" s="45">
        <v>56285</v>
      </c>
      <c r="I18" s="46">
        <f t="shared" si="0"/>
        <v>57973.55</v>
      </c>
      <c r="J18" s="46">
        <f t="shared" si="0"/>
        <v>59712.756500000003</v>
      </c>
      <c r="K18" s="47">
        <f t="shared" si="1"/>
        <v>20899.464775</v>
      </c>
      <c r="L18" s="46">
        <v>10</v>
      </c>
      <c r="M18" s="46">
        <v>68</v>
      </c>
      <c r="N18" s="46">
        <v>17</v>
      </c>
      <c r="O18" s="46">
        <f t="shared" si="2"/>
        <v>51</v>
      </c>
      <c r="P18" s="48">
        <f t="shared" si="3"/>
        <v>562.85</v>
      </c>
      <c r="Q18" s="33" t="s">
        <v>59</v>
      </c>
      <c r="R18" s="34" t="s">
        <v>59</v>
      </c>
      <c r="S18" s="34" t="s">
        <v>59</v>
      </c>
      <c r="T18" s="35" t="s">
        <v>59</v>
      </c>
      <c r="U18" s="33" t="s">
        <v>63</v>
      </c>
      <c r="V18" s="34" t="s">
        <v>63</v>
      </c>
      <c r="W18" s="34" t="s">
        <v>63</v>
      </c>
      <c r="X18" s="35" t="s">
        <v>63</v>
      </c>
      <c r="Y18" s="49">
        <f t="shared" si="4"/>
        <v>45028</v>
      </c>
      <c r="Z18" s="57">
        <v>0</v>
      </c>
      <c r="AA18" s="51">
        <f>H18*0.35*0.75</f>
        <v>14774.8125</v>
      </c>
      <c r="AB18" s="52">
        <f>H18*0.35*0.75</f>
        <v>14774.8125</v>
      </c>
      <c r="AC18" s="53">
        <f t="shared" si="5"/>
        <v>46378.840000000004</v>
      </c>
      <c r="AD18" s="54">
        <v>0</v>
      </c>
      <c r="AE18" s="54">
        <v>0</v>
      </c>
      <c r="AF18" s="55">
        <f>I18*0.35*0.75</f>
        <v>15218.056875</v>
      </c>
      <c r="AG18" s="56">
        <f t="shared" ref="AG18:AG26" si="9">+J18*0.8</f>
        <v>47770.205200000004</v>
      </c>
      <c r="AH18" s="57">
        <v>0</v>
      </c>
      <c r="AI18" s="70">
        <f>+J18*0.35*0.75</f>
        <v>15674.59858125</v>
      </c>
      <c r="AJ18" s="58">
        <f>+J18*0.35*0.75</f>
        <v>15674.59858125</v>
      </c>
    </row>
    <row r="19" spans="1:36" x14ac:dyDescent="0.25">
      <c r="A19" s="26" t="s">
        <v>22</v>
      </c>
      <c r="B19" s="38" t="s">
        <v>40</v>
      </c>
      <c r="C19" s="28">
        <v>4</v>
      </c>
      <c r="D19" s="29">
        <v>30</v>
      </c>
      <c r="E19" s="37">
        <v>10</v>
      </c>
      <c r="F19" s="39" t="s">
        <v>51</v>
      </c>
      <c r="G19" s="40" t="s">
        <v>41</v>
      </c>
      <c r="H19" s="45">
        <v>185832</v>
      </c>
      <c r="I19" s="46">
        <f t="shared" si="0"/>
        <v>191406.96</v>
      </c>
      <c r="J19" s="46">
        <f t="shared" si="0"/>
        <v>197149.16879999998</v>
      </c>
      <c r="K19" s="47">
        <f t="shared" si="1"/>
        <v>69002.209079999986</v>
      </c>
      <c r="L19" s="46">
        <v>15</v>
      </c>
      <c r="M19" s="46">
        <v>208</v>
      </c>
      <c r="N19" s="46">
        <v>52</v>
      </c>
      <c r="O19" s="46">
        <f t="shared" si="2"/>
        <v>156</v>
      </c>
      <c r="P19" s="48">
        <f t="shared" si="3"/>
        <v>1858.32</v>
      </c>
      <c r="Q19" s="33" t="s">
        <v>59</v>
      </c>
      <c r="R19" s="34" t="s">
        <v>62</v>
      </c>
      <c r="S19" s="34" t="s">
        <v>59</v>
      </c>
      <c r="T19" s="35" t="s">
        <v>59</v>
      </c>
      <c r="U19" s="33" t="s">
        <v>62</v>
      </c>
      <c r="V19" s="34" t="s">
        <v>62</v>
      </c>
      <c r="W19" s="34" t="s">
        <v>62</v>
      </c>
      <c r="X19" s="35" t="s">
        <v>63</v>
      </c>
      <c r="Y19" s="49">
        <f t="shared" si="4"/>
        <v>148665.60000000001</v>
      </c>
      <c r="Z19" s="61">
        <f t="shared" si="6"/>
        <v>148665.60000000001</v>
      </c>
      <c r="AA19" s="62">
        <v>0</v>
      </c>
      <c r="AB19" s="65">
        <v>0</v>
      </c>
      <c r="AC19" s="53">
        <f t="shared" si="5"/>
        <v>153125.568</v>
      </c>
      <c r="AD19" s="51">
        <f t="shared" si="7"/>
        <v>153125.568</v>
      </c>
      <c r="AE19" s="55">
        <f>I19*0.35*0.75</f>
        <v>50244.32699999999</v>
      </c>
      <c r="AF19" s="66">
        <v>0</v>
      </c>
      <c r="AG19" s="56">
        <f t="shared" si="9"/>
        <v>157719.33504000001</v>
      </c>
      <c r="AH19" s="52">
        <f t="shared" ref="AH19:AH21" si="10">+J19*0.8</f>
        <v>157719.33504000001</v>
      </c>
      <c r="AI19" s="57">
        <v>0</v>
      </c>
      <c r="AJ19" s="67">
        <v>0</v>
      </c>
    </row>
    <row r="20" spans="1:36" x14ac:dyDescent="0.25">
      <c r="A20" s="26" t="s">
        <v>24</v>
      </c>
      <c r="B20" s="38" t="s">
        <v>40</v>
      </c>
      <c r="C20" s="28">
        <v>2</v>
      </c>
      <c r="D20" s="29">
        <v>4</v>
      </c>
      <c r="E20" s="44">
        <v>20</v>
      </c>
      <c r="F20" s="39" t="s">
        <v>51</v>
      </c>
      <c r="G20" s="40" t="s">
        <v>41</v>
      </c>
      <c r="H20" s="45">
        <v>134886</v>
      </c>
      <c r="I20" s="46">
        <f t="shared" si="0"/>
        <v>138932.58000000002</v>
      </c>
      <c r="J20" s="46">
        <f t="shared" si="0"/>
        <v>143100.55740000002</v>
      </c>
      <c r="K20" s="47">
        <f t="shared" si="1"/>
        <v>50085.195090000001</v>
      </c>
      <c r="L20" s="46">
        <v>15</v>
      </c>
      <c r="M20" s="46">
        <v>97</v>
      </c>
      <c r="N20" s="46">
        <v>38</v>
      </c>
      <c r="O20" s="46">
        <f t="shared" si="2"/>
        <v>114</v>
      </c>
      <c r="P20" s="48">
        <f t="shared" si="3"/>
        <v>1348.86</v>
      </c>
      <c r="Q20" s="33" t="s">
        <v>59</v>
      </c>
      <c r="R20" s="34" t="s">
        <v>59</v>
      </c>
      <c r="S20" s="34" t="s">
        <v>59</v>
      </c>
      <c r="T20" s="35" t="s">
        <v>59</v>
      </c>
      <c r="U20" s="33" t="s">
        <v>62</v>
      </c>
      <c r="V20" s="34" t="s">
        <v>62</v>
      </c>
      <c r="W20" s="34" t="s">
        <v>62</v>
      </c>
      <c r="X20" s="35" t="s">
        <v>61</v>
      </c>
      <c r="Y20" s="49">
        <f t="shared" si="4"/>
        <v>107908.8</v>
      </c>
      <c r="Z20" s="61">
        <f t="shared" si="6"/>
        <v>107908.8</v>
      </c>
      <c r="AA20" s="62">
        <v>0</v>
      </c>
      <c r="AB20" s="52">
        <f>H20*0.35*0.75</f>
        <v>35407.574999999997</v>
      </c>
      <c r="AC20" s="53">
        <f t="shared" si="5"/>
        <v>111146.06400000001</v>
      </c>
      <c r="AD20" s="51">
        <f t="shared" si="7"/>
        <v>111146.06400000001</v>
      </c>
      <c r="AE20" s="50">
        <v>0</v>
      </c>
      <c r="AF20" s="55">
        <f>I20*0.35*0.75</f>
        <v>36469.802250000008</v>
      </c>
      <c r="AG20" s="56">
        <f t="shared" si="9"/>
        <v>114480.44592000003</v>
      </c>
      <c r="AH20" s="52">
        <f t="shared" si="10"/>
        <v>114480.44592000003</v>
      </c>
      <c r="AI20" s="70">
        <f>+J20*0.35*0.75</f>
        <v>37563.896317500003</v>
      </c>
      <c r="AJ20" s="58">
        <f>+J20*0.35*0.75</f>
        <v>37563.896317500003</v>
      </c>
    </row>
    <row r="21" spans="1:36" x14ac:dyDescent="0.25">
      <c r="A21" s="26" t="s">
        <v>25</v>
      </c>
      <c r="B21" s="38" t="s">
        <v>40</v>
      </c>
      <c r="C21" s="28">
        <v>5</v>
      </c>
      <c r="D21" s="29">
        <v>41</v>
      </c>
      <c r="E21" s="37">
        <v>12</v>
      </c>
      <c r="F21" s="39" t="s">
        <v>51</v>
      </c>
      <c r="G21" s="40" t="s">
        <v>41</v>
      </c>
      <c r="H21" s="45">
        <v>96468</v>
      </c>
      <c r="I21" s="46">
        <f t="shared" si="0"/>
        <v>99362.040000000008</v>
      </c>
      <c r="J21" s="46">
        <f t="shared" si="0"/>
        <v>102342.90120000001</v>
      </c>
      <c r="K21" s="47">
        <f t="shared" si="1"/>
        <v>35820.015420000003</v>
      </c>
      <c r="L21" s="46">
        <v>16</v>
      </c>
      <c r="M21" s="46">
        <v>126</v>
      </c>
      <c r="N21" s="46">
        <v>36</v>
      </c>
      <c r="O21" s="46">
        <f t="shared" si="2"/>
        <v>108</v>
      </c>
      <c r="P21" s="48">
        <f t="shared" si="3"/>
        <v>964.68</v>
      </c>
      <c r="Q21" s="33" t="s">
        <v>59</v>
      </c>
      <c r="R21" s="34" t="s">
        <v>62</v>
      </c>
      <c r="S21" s="34" t="s">
        <v>59</v>
      </c>
      <c r="T21" s="35" t="s">
        <v>59</v>
      </c>
      <c r="U21" s="33" t="s">
        <v>62</v>
      </c>
      <c r="V21" s="34" t="s">
        <v>62</v>
      </c>
      <c r="W21" s="34" t="s">
        <v>62</v>
      </c>
      <c r="X21" s="35" t="s">
        <v>63</v>
      </c>
      <c r="Y21" s="49">
        <f t="shared" si="4"/>
        <v>77174.400000000009</v>
      </c>
      <c r="Z21" s="61">
        <f t="shared" si="6"/>
        <v>77174.400000000009</v>
      </c>
      <c r="AA21" s="62">
        <v>0</v>
      </c>
      <c r="AB21" s="65">
        <v>0</v>
      </c>
      <c r="AC21" s="53">
        <f t="shared" si="5"/>
        <v>79489.632000000012</v>
      </c>
      <c r="AD21" s="51">
        <f t="shared" si="7"/>
        <v>79489.632000000012</v>
      </c>
      <c r="AE21" s="55">
        <f>I21*0.35*0.75</f>
        <v>26082.535499999998</v>
      </c>
      <c r="AF21" s="66">
        <v>0</v>
      </c>
      <c r="AG21" s="56">
        <f t="shared" si="9"/>
        <v>81874.320960000012</v>
      </c>
      <c r="AH21" s="52">
        <f t="shared" si="10"/>
        <v>81874.320960000012</v>
      </c>
      <c r="AI21" s="57">
        <v>0</v>
      </c>
      <c r="AJ21" s="67">
        <v>0</v>
      </c>
    </row>
    <row r="22" spans="1:36" x14ac:dyDescent="0.25">
      <c r="A22" s="26" t="s">
        <v>35</v>
      </c>
      <c r="B22" s="27" t="s">
        <v>39</v>
      </c>
      <c r="C22" s="28">
        <v>3</v>
      </c>
      <c r="D22" s="29">
        <v>4</v>
      </c>
      <c r="E22" s="44">
        <v>29</v>
      </c>
      <c r="F22" s="31" t="s">
        <v>55</v>
      </c>
      <c r="G22" s="32" t="s">
        <v>50</v>
      </c>
      <c r="H22" s="45">
        <v>93297</v>
      </c>
      <c r="I22" s="46">
        <f t="shared" si="0"/>
        <v>96095.91</v>
      </c>
      <c r="J22" s="46">
        <f t="shared" si="0"/>
        <v>98978.787300000011</v>
      </c>
      <c r="K22" s="47">
        <f t="shared" si="1"/>
        <v>34642.575555000003</v>
      </c>
      <c r="L22" s="46">
        <v>11</v>
      </c>
      <c r="M22" s="46">
        <v>162</v>
      </c>
      <c r="N22" s="46">
        <v>26</v>
      </c>
      <c r="O22" s="46">
        <f t="shared" si="2"/>
        <v>78</v>
      </c>
      <c r="P22" s="48">
        <f t="shared" si="3"/>
        <v>932.97</v>
      </c>
      <c r="Q22" s="33" t="s">
        <v>59</v>
      </c>
      <c r="R22" s="34" t="s">
        <v>59</v>
      </c>
      <c r="S22" s="34" t="s">
        <v>59</v>
      </c>
      <c r="T22" s="35" t="s">
        <v>59</v>
      </c>
      <c r="U22" s="33" t="s">
        <v>63</v>
      </c>
      <c r="V22" s="34" t="s">
        <v>63</v>
      </c>
      <c r="W22" s="34" t="s">
        <v>63</v>
      </c>
      <c r="X22" s="35" t="s">
        <v>63</v>
      </c>
      <c r="Y22" s="49">
        <f t="shared" si="4"/>
        <v>74637.600000000006</v>
      </c>
      <c r="Z22" s="50">
        <v>0</v>
      </c>
      <c r="AA22" s="51">
        <f>H22*0.35*0.75</f>
        <v>24490.462499999998</v>
      </c>
      <c r="AB22" s="52">
        <f>H22*0.35*0.75</f>
        <v>24490.462499999998</v>
      </c>
      <c r="AC22" s="53">
        <f t="shared" si="5"/>
        <v>76876.728000000003</v>
      </c>
      <c r="AD22" s="54">
        <v>0</v>
      </c>
      <c r="AE22" s="54">
        <v>0</v>
      </c>
      <c r="AF22" s="55">
        <f>I22*0.35*0.75</f>
        <v>25225.176375000003</v>
      </c>
      <c r="AG22" s="56">
        <f t="shared" si="9"/>
        <v>79183.029840000017</v>
      </c>
      <c r="AH22" s="57">
        <v>0</v>
      </c>
      <c r="AI22" s="57">
        <v>0</v>
      </c>
      <c r="AJ22" s="58">
        <f>+J22*0.35*0.75</f>
        <v>25981.931666250002</v>
      </c>
    </row>
    <row r="23" spans="1:36" x14ac:dyDescent="0.25">
      <c r="A23" s="26" t="s">
        <v>26</v>
      </c>
      <c r="B23" s="38" t="s">
        <v>40</v>
      </c>
      <c r="C23" s="41">
        <v>0</v>
      </c>
      <c r="D23" s="29">
        <v>15</v>
      </c>
      <c r="E23" s="44">
        <v>35</v>
      </c>
      <c r="F23" s="31" t="s">
        <v>56</v>
      </c>
      <c r="G23" s="40" t="s">
        <v>41</v>
      </c>
      <c r="H23" s="45">
        <v>134247</v>
      </c>
      <c r="I23" s="46">
        <f t="shared" si="0"/>
        <v>138274.41</v>
      </c>
      <c r="J23" s="46">
        <f t="shared" si="0"/>
        <v>142422.64230000001</v>
      </c>
      <c r="K23" s="47">
        <f t="shared" si="1"/>
        <v>49847.924805000002</v>
      </c>
      <c r="L23" s="46">
        <v>12</v>
      </c>
      <c r="M23" s="46">
        <v>122</v>
      </c>
      <c r="N23" s="46">
        <v>28</v>
      </c>
      <c r="O23" s="46">
        <f t="shared" si="2"/>
        <v>84</v>
      </c>
      <c r="P23" s="48">
        <f t="shared" si="3"/>
        <v>1342.47</v>
      </c>
      <c r="Q23" s="33" t="s">
        <v>59</v>
      </c>
      <c r="R23" s="34" t="s">
        <v>62</v>
      </c>
      <c r="S23" s="34" t="s">
        <v>59</v>
      </c>
      <c r="T23" s="35" t="s">
        <v>59</v>
      </c>
      <c r="U23" s="33" t="s">
        <v>63</v>
      </c>
      <c r="V23" s="59" t="s">
        <v>61</v>
      </c>
      <c r="W23" s="34" t="s">
        <v>61</v>
      </c>
      <c r="X23" s="35" t="s">
        <v>61</v>
      </c>
      <c r="Y23" s="60">
        <v>0</v>
      </c>
      <c r="Z23" s="61">
        <f t="shared" si="6"/>
        <v>107397.6</v>
      </c>
      <c r="AA23" s="62">
        <v>0</v>
      </c>
      <c r="AB23" s="52">
        <f>H23*0.35*0.75</f>
        <v>35239.837499999994</v>
      </c>
      <c r="AC23" s="63">
        <v>0</v>
      </c>
      <c r="AD23" s="51">
        <f t="shared" si="7"/>
        <v>110619.52800000001</v>
      </c>
      <c r="AE23" s="55">
        <f>I23*0.35*0.75</f>
        <v>36297.032625</v>
      </c>
      <c r="AF23" s="55">
        <f>I23*0.35*0.75</f>
        <v>36297.032625</v>
      </c>
      <c r="AG23" s="64">
        <v>0</v>
      </c>
      <c r="AH23" s="52">
        <f t="shared" ref="AH23:AH25" si="11">+J23*0.8</f>
        <v>113938.11384000001</v>
      </c>
      <c r="AI23" s="57">
        <v>0</v>
      </c>
      <c r="AJ23" s="58">
        <f>+J23*0.35*0.75</f>
        <v>37385.943603749998</v>
      </c>
    </row>
    <row r="24" spans="1:36" x14ac:dyDescent="0.25">
      <c r="A24" s="26" t="s">
        <v>27</v>
      </c>
      <c r="B24" s="38" t="s">
        <v>40</v>
      </c>
      <c r="C24" s="36">
        <v>1</v>
      </c>
      <c r="D24" s="29">
        <v>32</v>
      </c>
      <c r="E24" s="37">
        <v>10</v>
      </c>
      <c r="F24" s="39" t="s">
        <v>51</v>
      </c>
      <c r="G24" s="40" t="s">
        <v>41</v>
      </c>
      <c r="H24" s="45">
        <v>71779</v>
      </c>
      <c r="I24" s="46">
        <f t="shared" si="0"/>
        <v>73932.37</v>
      </c>
      <c r="J24" s="46">
        <f t="shared" si="0"/>
        <v>76150.341099999991</v>
      </c>
      <c r="K24" s="47">
        <f t="shared" si="1"/>
        <v>26652.619384999995</v>
      </c>
      <c r="L24" s="46">
        <v>7</v>
      </c>
      <c r="M24" s="46">
        <v>104</v>
      </c>
      <c r="N24" s="46">
        <v>19</v>
      </c>
      <c r="O24" s="46">
        <f t="shared" si="2"/>
        <v>57</v>
      </c>
      <c r="P24" s="48">
        <f t="shared" si="3"/>
        <v>717.79</v>
      </c>
      <c r="Q24" s="33" t="s">
        <v>59</v>
      </c>
      <c r="R24" s="34" t="s">
        <v>59</v>
      </c>
      <c r="S24" s="34" t="s">
        <v>59</v>
      </c>
      <c r="T24" s="35" t="s">
        <v>59</v>
      </c>
      <c r="U24" s="33" t="s">
        <v>61</v>
      </c>
      <c r="V24" s="34" t="s">
        <v>61</v>
      </c>
      <c r="W24" s="34" t="s">
        <v>61</v>
      </c>
      <c r="X24" s="35" t="s">
        <v>63</v>
      </c>
      <c r="Y24" s="49">
        <f t="shared" si="4"/>
        <v>57423.200000000004</v>
      </c>
      <c r="Z24" s="61">
        <f t="shared" si="6"/>
        <v>57423.200000000004</v>
      </c>
      <c r="AA24" s="62">
        <v>0</v>
      </c>
      <c r="AB24" s="65">
        <v>0</v>
      </c>
      <c r="AC24" s="53">
        <f t="shared" si="5"/>
        <v>59145.896000000001</v>
      </c>
      <c r="AD24" s="51">
        <f t="shared" si="7"/>
        <v>59145.896000000001</v>
      </c>
      <c r="AE24" s="55">
        <f>I24*0.35*0.75</f>
        <v>19407.247124999998</v>
      </c>
      <c r="AF24" s="66">
        <v>0</v>
      </c>
      <c r="AG24" s="49">
        <f t="shared" si="9"/>
        <v>60920.272879999997</v>
      </c>
      <c r="AH24" s="52">
        <f t="shared" si="11"/>
        <v>60920.272879999997</v>
      </c>
      <c r="AI24" s="57">
        <v>0</v>
      </c>
      <c r="AJ24" s="67">
        <v>0</v>
      </c>
    </row>
    <row r="25" spans="1:36" x14ac:dyDescent="0.25">
      <c r="A25" s="26" t="s">
        <v>33</v>
      </c>
      <c r="B25" s="38" t="s">
        <v>40</v>
      </c>
      <c r="C25" s="28">
        <v>6</v>
      </c>
      <c r="D25" s="29">
        <v>35</v>
      </c>
      <c r="E25" s="68">
        <v>3</v>
      </c>
      <c r="F25" s="39" t="s">
        <v>51</v>
      </c>
      <c r="G25" s="40" t="s">
        <v>41</v>
      </c>
      <c r="H25" s="45">
        <v>98524</v>
      </c>
      <c r="I25" s="46">
        <f t="shared" si="0"/>
        <v>101479.72</v>
      </c>
      <c r="J25" s="46">
        <f t="shared" si="0"/>
        <v>104524.1116</v>
      </c>
      <c r="K25" s="47">
        <f t="shared" si="1"/>
        <v>36583.439059999997</v>
      </c>
      <c r="L25" s="46">
        <v>12</v>
      </c>
      <c r="M25" s="46">
        <v>105</v>
      </c>
      <c r="N25" s="46">
        <v>38</v>
      </c>
      <c r="O25" s="46">
        <f t="shared" si="2"/>
        <v>114</v>
      </c>
      <c r="P25" s="48">
        <f t="shared" si="3"/>
        <v>985.24</v>
      </c>
      <c r="Q25" s="33" t="s">
        <v>59</v>
      </c>
      <c r="R25" s="34" t="s">
        <v>62</v>
      </c>
      <c r="S25" s="34" t="s">
        <v>59</v>
      </c>
      <c r="T25" s="35" t="s">
        <v>59</v>
      </c>
      <c r="U25" s="33" t="s">
        <v>61</v>
      </c>
      <c r="V25" s="34" t="s">
        <v>61</v>
      </c>
      <c r="W25" s="34" t="s">
        <v>61</v>
      </c>
      <c r="X25" s="35" t="s">
        <v>63</v>
      </c>
      <c r="Y25" s="49">
        <f t="shared" si="4"/>
        <v>78819.200000000012</v>
      </c>
      <c r="Z25" s="61">
        <f t="shared" si="6"/>
        <v>78819.200000000012</v>
      </c>
      <c r="AA25" s="62">
        <v>0</v>
      </c>
      <c r="AB25" s="65">
        <v>0</v>
      </c>
      <c r="AC25" s="53">
        <f t="shared" si="5"/>
        <v>81183.776000000013</v>
      </c>
      <c r="AD25" s="51">
        <f t="shared" si="7"/>
        <v>81183.776000000013</v>
      </c>
      <c r="AE25" s="55">
        <f>I25*0.35*0.75</f>
        <v>26638.426499999994</v>
      </c>
      <c r="AF25" s="66">
        <v>0</v>
      </c>
      <c r="AG25" s="49">
        <f t="shared" si="9"/>
        <v>83619.289280000012</v>
      </c>
      <c r="AH25" s="52">
        <f t="shared" si="11"/>
        <v>83619.289280000012</v>
      </c>
      <c r="AI25" s="57">
        <v>0</v>
      </c>
      <c r="AJ25" s="67">
        <v>0</v>
      </c>
    </row>
    <row r="26" spans="1:36" x14ac:dyDescent="0.25">
      <c r="A26" s="26" t="s">
        <v>28</v>
      </c>
      <c r="B26" s="27" t="s">
        <v>39</v>
      </c>
      <c r="C26" s="36">
        <v>1</v>
      </c>
      <c r="D26" s="29">
        <v>8</v>
      </c>
      <c r="E26" s="44">
        <v>27</v>
      </c>
      <c r="F26" s="31" t="s">
        <v>51</v>
      </c>
      <c r="G26" s="32" t="s">
        <v>50</v>
      </c>
      <c r="H26" s="45">
        <v>142622</v>
      </c>
      <c r="I26" s="46">
        <f t="shared" si="0"/>
        <v>146900.66</v>
      </c>
      <c r="J26" s="46">
        <f t="shared" si="0"/>
        <v>151307.67980000001</v>
      </c>
      <c r="K26" s="47">
        <f t="shared" si="1"/>
        <v>52957.68793</v>
      </c>
      <c r="L26" s="46">
        <v>10</v>
      </c>
      <c r="M26" s="46">
        <v>135</v>
      </c>
      <c r="N26" s="46">
        <v>37</v>
      </c>
      <c r="O26" s="46">
        <f t="shared" si="2"/>
        <v>111</v>
      </c>
      <c r="P26" s="48">
        <f t="shared" si="3"/>
        <v>1426.22</v>
      </c>
      <c r="Q26" s="33" t="s">
        <v>59</v>
      </c>
      <c r="R26" s="34" t="s">
        <v>59</v>
      </c>
      <c r="S26" s="34" t="s">
        <v>59</v>
      </c>
      <c r="T26" s="35" t="s">
        <v>59</v>
      </c>
      <c r="U26" s="33" t="s">
        <v>63</v>
      </c>
      <c r="V26" s="34" t="s">
        <v>63</v>
      </c>
      <c r="W26" s="34" t="s">
        <v>63</v>
      </c>
      <c r="X26" s="35" t="s">
        <v>63</v>
      </c>
      <c r="Y26" s="49">
        <f t="shared" si="4"/>
        <v>114097.60000000001</v>
      </c>
      <c r="Z26" s="57">
        <v>0</v>
      </c>
      <c r="AA26" s="51">
        <f>H26*0.35*0.75</f>
        <v>37438.274999999994</v>
      </c>
      <c r="AB26" s="52">
        <f>H26*0.35*0.75</f>
        <v>37438.274999999994</v>
      </c>
      <c r="AC26" s="53">
        <f t="shared" si="5"/>
        <v>117520.52800000001</v>
      </c>
      <c r="AD26" s="54">
        <v>0</v>
      </c>
      <c r="AE26" s="54">
        <v>0</v>
      </c>
      <c r="AF26" s="55">
        <f>I26*0.35*0.75</f>
        <v>38561.42325</v>
      </c>
      <c r="AG26" s="49">
        <f t="shared" si="9"/>
        <v>121046.14384000002</v>
      </c>
      <c r="AH26" s="57">
        <v>0</v>
      </c>
      <c r="AI26" s="57">
        <v>0</v>
      </c>
      <c r="AJ26" s="58">
        <f>+J26*0.35*0.75</f>
        <v>39718.265947499996</v>
      </c>
    </row>
    <row r="27" spans="1:36" x14ac:dyDescent="0.25">
      <c r="A27" s="26" t="s">
        <v>29</v>
      </c>
      <c r="B27" s="27" t="s">
        <v>39</v>
      </c>
      <c r="C27" s="41">
        <v>0</v>
      </c>
      <c r="D27" s="29">
        <v>9</v>
      </c>
      <c r="E27" s="37">
        <v>9</v>
      </c>
      <c r="F27" s="31" t="s">
        <v>56</v>
      </c>
      <c r="G27" s="40" t="s">
        <v>43</v>
      </c>
      <c r="H27" s="45">
        <v>129054</v>
      </c>
      <c r="I27" s="46">
        <f t="shared" si="0"/>
        <v>132925.62</v>
      </c>
      <c r="J27" s="46">
        <f t="shared" si="0"/>
        <v>136913.38860000001</v>
      </c>
      <c r="K27" s="47">
        <f t="shared" si="1"/>
        <v>47919.686009999998</v>
      </c>
      <c r="L27" s="46">
        <v>14</v>
      </c>
      <c r="M27" s="46">
        <v>190</v>
      </c>
      <c r="N27" s="46">
        <v>38</v>
      </c>
      <c r="O27" s="46">
        <f t="shared" si="2"/>
        <v>114</v>
      </c>
      <c r="P27" s="48">
        <f t="shared" si="3"/>
        <v>1290.54</v>
      </c>
      <c r="Q27" s="33" t="s">
        <v>59</v>
      </c>
      <c r="R27" s="34" t="s">
        <v>59</v>
      </c>
      <c r="S27" s="34" t="s">
        <v>59</v>
      </c>
      <c r="T27" s="35" t="s">
        <v>59</v>
      </c>
      <c r="U27" s="33" t="s">
        <v>63</v>
      </c>
      <c r="V27" s="34" t="s">
        <v>63</v>
      </c>
      <c r="W27" s="34" t="s">
        <v>63</v>
      </c>
      <c r="X27" s="35" t="s">
        <v>63</v>
      </c>
      <c r="Y27" s="60">
        <v>0</v>
      </c>
      <c r="Z27" s="57">
        <v>0</v>
      </c>
      <c r="AA27" s="51">
        <f>H27*0.35*0.75</f>
        <v>33876.674999999996</v>
      </c>
      <c r="AB27" s="65">
        <v>0</v>
      </c>
      <c r="AC27" s="63">
        <v>0</v>
      </c>
      <c r="AD27" s="54">
        <v>0</v>
      </c>
      <c r="AE27" s="54">
        <v>0</v>
      </c>
      <c r="AF27" s="66">
        <v>0</v>
      </c>
      <c r="AG27" s="64">
        <v>0</v>
      </c>
      <c r="AH27" s="57">
        <v>0</v>
      </c>
      <c r="AI27" s="57">
        <v>0</v>
      </c>
      <c r="AJ27" s="67">
        <v>0</v>
      </c>
    </row>
    <row r="28" spans="1:36" x14ac:dyDescent="0.25">
      <c r="A28" s="26" t="s">
        <v>30</v>
      </c>
      <c r="B28" s="27" t="s">
        <v>39</v>
      </c>
      <c r="C28" s="28">
        <v>2</v>
      </c>
      <c r="D28" s="29">
        <v>3</v>
      </c>
      <c r="E28" s="37">
        <v>1</v>
      </c>
      <c r="F28" s="31" t="s">
        <v>42</v>
      </c>
      <c r="G28" s="32" t="s">
        <v>50</v>
      </c>
      <c r="H28" s="45">
        <v>148505</v>
      </c>
      <c r="I28" s="46">
        <f t="shared" si="0"/>
        <v>152960.15</v>
      </c>
      <c r="J28" s="46">
        <f t="shared" si="0"/>
        <v>157548.95449999999</v>
      </c>
      <c r="K28" s="47">
        <f t="shared" si="1"/>
        <v>55142.134074999994</v>
      </c>
      <c r="L28" s="46">
        <v>16</v>
      </c>
      <c r="M28" s="46">
        <v>138</v>
      </c>
      <c r="N28" s="46">
        <v>39</v>
      </c>
      <c r="O28" s="46">
        <f t="shared" si="2"/>
        <v>117</v>
      </c>
      <c r="P28" s="48">
        <f t="shared" si="3"/>
        <v>1485.05</v>
      </c>
      <c r="Q28" s="33" t="s">
        <v>59</v>
      </c>
      <c r="R28" s="34" t="s">
        <v>59</v>
      </c>
      <c r="S28" s="34" t="s">
        <v>59</v>
      </c>
      <c r="T28" s="35" t="s">
        <v>59</v>
      </c>
      <c r="U28" s="33" t="s">
        <v>63</v>
      </c>
      <c r="V28" s="34" t="s">
        <v>63</v>
      </c>
      <c r="W28" s="34" t="s">
        <v>63</v>
      </c>
      <c r="X28" s="35" t="s">
        <v>63</v>
      </c>
      <c r="Y28" s="49">
        <f t="shared" si="4"/>
        <v>118804</v>
      </c>
      <c r="Z28" s="57">
        <v>0</v>
      </c>
      <c r="AA28" s="51">
        <f>H28*0.35*0.75</f>
        <v>38982.5625</v>
      </c>
      <c r="AB28" s="65">
        <v>0</v>
      </c>
      <c r="AC28" s="53">
        <f t="shared" si="5"/>
        <v>122368.12</v>
      </c>
      <c r="AD28" s="54">
        <v>0</v>
      </c>
      <c r="AE28" s="54">
        <v>0</v>
      </c>
      <c r="AF28" s="66">
        <v>0</v>
      </c>
      <c r="AG28" s="69">
        <f>+J28*0.8</f>
        <v>126039.1636</v>
      </c>
      <c r="AH28" s="57">
        <v>0</v>
      </c>
      <c r="AI28" s="57">
        <v>0</v>
      </c>
      <c r="AJ28" s="67">
        <v>0</v>
      </c>
    </row>
    <row r="29" spans="1:36" x14ac:dyDescent="0.25">
      <c r="A29" s="26" t="s">
        <v>31</v>
      </c>
      <c r="B29" s="38" t="s">
        <v>40</v>
      </c>
      <c r="C29" s="28">
        <v>2</v>
      </c>
      <c r="D29" s="29">
        <v>10</v>
      </c>
      <c r="E29" s="37">
        <v>12</v>
      </c>
      <c r="F29" s="39" t="s">
        <v>51</v>
      </c>
      <c r="G29" s="40" t="s">
        <v>41</v>
      </c>
      <c r="H29" s="45">
        <v>46046</v>
      </c>
      <c r="I29" s="46">
        <f t="shared" si="0"/>
        <v>47427.380000000005</v>
      </c>
      <c r="J29" s="46">
        <f t="shared" si="0"/>
        <v>48850.201400000005</v>
      </c>
      <c r="K29" s="47">
        <f t="shared" si="1"/>
        <v>17097.570490000002</v>
      </c>
      <c r="L29" s="46">
        <v>5</v>
      </c>
      <c r="M29" s="46">
        <v>62</v>
      </c>
      <c r="N29" s="46">
        <v>13</v>
      </c>
      <c r="O29" s="46">
        <f t="shared" si="2"/>
        <v>39</v>
      </c>
      <c r="P29" s="48">
        <f t="shared" si="3"/>
        <v>460.46</v>
      </c>
      <c r="Q29" s="33" t="s">
        <v>59</v>
      </c>
      <c r="R29" s="34" t="s">
        <v>62</v>
      </c>
      <c r="S29" s="34" t="s">
        <v>59</v>
      </c>
      <c r="T29" s="35" t="s">
        <v>59</v>
      </c>
      <c r="U29" s="33" t="s">
        <v>61</v>
      </c>
      <c r="V29" s="34" t="s">
        <v>61</v>
      </c>
      <c r="W29" s="34" t="s">
        <v>61</v>
      </c>
      <c r="X29" s="35" t="s">
        <v>63</v>
      </c>
      <c r="Y29" s="49">
        <f t="shared" si="4"/>
        <v>36836.800000000003</v>
      </c>
      <c r="Z29" s="61">
        <f t="shared" si="6"/>
        <v>36836.800000000003</v>
      </c>
      <c r="AA29" s="62">
        <v>0</v>
      </c>
      <c r="AB29" s="65">
        <v>0</v>
      </c>
      <c r="AC29" s="53">
        <f t="shared" si="5"/>
        <v>37941.904000000002</v>
      </c>
      <c r="AD29" s="51">
        <f t="shared" si="7"/>
        <v>37941.904000000002</v>
      </c>
      <c r="AE29" s="55">
        <f>I29*0.35*0.75</f>
        <v>12449.687250000003</v>
      </c>
      <c r="AF29" s="66">
        <v>0</v>
      </c>
      <c r="AG29" s="69">
        <f t="shared" ref="AG29:AG32" si="12">+J29*0.8</f>
        <v>39080.161120000004</v>
      </c>
      <c r="AH29" s="61">
        <f t="shared" ref="AH29:AH31" si="13">+I29*1.03*0.8</f>
        <v>39080.161120000004</v>
      </c>
      <c r="AI29" s="57">
        <v>0</v>
      </c>
      <c r="AJ29" s="67">
        <v>0</v>
      </c>
    </row>
    <row r="30" spans="1:36" x14ac:dyDescent="0.25">
      <c r="A30" s="26" t="s">
        <v>32</v>
      </c>
      <c r="B30" s="38" t="s">
        <v>40</v>
      </c>
      <c r="C30" s="28">
        <v>2</v>
      </c>
      <c r="D30" s="29">
        <v>10</v>
      </c>
      <c r="E30" s="37">
        <v>1</v>
      </c>
      <c r="F30" s="39" t="s">
        <v>51</v>
      </c>
      <c r="G30" s="40" t="s">
        <v>41</v>
      </c>
      <c r="H30" s="45">
        <v>134856</v>
      </c>
      <c r="I30" s="46">
        <f t="shared" si="0"/>
        <v>138901.68</v>
      </c>
      <c r="J30" s="46">
        <f t="shared" si="0"/>
        <v>143068.7304</v>
      </c>
      <c r="K30" s="47">
        <f t="shared" si="1"/>
        <v>50074.055639999999</v>
      </c>
      <c r="L30" s="46">
        <v>11</v>
      </c>
      <c r="M30" s="46">
        <v>102</v>
      </c>
      <c r="N30" s="46">
        <v>47</v>
      </c>
      <c r="O30" s="46">
        <f t="shared" si="2"/>
        <v>141</v>
      </c>
      <c r="P30" s="48">
        <f t="shared" si="3"/>
        <v>1348.56</v>
      </c>
      <c r="Q30" s="33" t="s">
        <v>59</v>
      </c>
      <c r="R30" s="34" t="s">
        <v>62</v>
      </c>
      <c r="S30" s="34" t="s">
        <v>59</v>
      </c>
      <c r="T30" s="35" t="s">
        <v>59</v>
      </c>
      <c r="U30" s="33" t="s">
        <v>61</v>
      </c>
      <c r="V30" s="34" t="s">
        <v>61</v>
      </c>
      <c r="W30" s="34" t="s">
        <v>61</v>
      </c>
      <c r="X30" s="35" t="s">
        <v>63</v>
      </c>
      <c r="Y30" s="49">
        <f t="shared" si="4"/>
        <v>107884.8</v>
      </c>
      <c r="Z30" s="61">
        <f t="shared" si="6"/>
        <v>107884.8</v>
      </c>
      <c r="AA30" s="62">
        <v>0</v>
      </c>
      <c r="AB30" s="65">
        <v>0</v>
      </c>
      <c r="AC30" s="53">
        <f t="shared" si="5"/>
        <v>111121.344</v>
      </c>
      <c r="AD30" s="51">
        <f t="shared" si="7"/>
        <v>111121.344</v>
      </c>
      <c r="AE30" s="55">
        <f>I30*0.35*0.75</f>
        <v>36461.690999999999</v>
      </c>
      <c r="AF30" s="66">
        <v>0</v>
      </c>
      <c r="AG30" s="69">
        <f t="shared" si="12"/>
        <v>114454.98432</v>
      </c>
      <c r="AH30" s="61">
        <f t="shared" si="13"/>
        <v>114454.98432</v>
      </c>
      <c r="AI30" s="57">
        <v>0</v>
      </c>
      <c r="AJ30" s="67">
        <v>0</v>
      </c>
    </row>
    <row r="31" spans="1:36" x14ac:dyDescent="0.25">
      <c r="A31" s="26" t="s">
        <v>34</v>
      </c>
      <c r="B31" s="38" t="s">
        <v>40</v>
      </c>
      <c r="C31" s="28">
        <v>2</v>
      </c>
      <c r="D31" s="29">
        <v>4</v>
      </c>
      <c r="E31" s="37">
        <v>1</v>
      </c>
      <c r="F31" s="39" t="s">
        <v>51</v>
      </c>
      <c r="G31" s="40" t="s">
        <v>41</v>
      </c>
      <c r="H31" s="45">
        <v>201703</v>
      </c>
      <c r="I31" s="46">
        <f t="shared" si="0"/>
        <v>207754.09</v>
      </c>
      <c r="J31" s="46">
        <f t="shared" si="0"/>
        <v>213986.7127</v>
      </c>
      <c r="K31" s="47">
        <f t="shared" si="1"/>
        <v>74895.349445</v>
      </c>
      <c r="L31" s="46">
        <v>22</v>
      </c>
      <c r="M31" s="46">
        <v>214</v>
      </c>
      <c r="N31" s="46">
        <v>77</v>
      </c>
      <c r="O31" s="46">
        <f t="shared" si="2"/>
        <v>231</v>
      </c>
      <c r="P31" s="48">
        <f t="shared" si="3"/>
        <v>2017.03</v>
      </c>
      <c r="Q31" s="33" t="s">
        <v>59</v>
      </c>
      <c r="R31" s="34" t="s">
        <v>62</v>
      </c>
      <c r="S31" s="34" t="s">
        <v>59</v>
      </c>
      <c r="T31" s="35" t="s">
        <v>59</v>
      </c>
      <c r="U31" s="33" t="s">
        <v>61</v>
      </c>
      <c r="V31" s="34" t="s">
        <v>61</v>
      </c>
      <c r="W31" s="34" t="s">
        <v>61</v>
      </c>
      <c r="X31" s="35" t="s">
        <v>63</v>
      </c>
      <c r="Y31" s="49">
        <f t="shared" si="4"/>
        <v>161362.40000000002</v>
      </c>
      <c r="Z31" s="61">
        <f t="shared" si="6"/>
        <v>161362.40000000002</v>
      </c>
      <c r="AA31" s="62">
        <v>0</v>
      </c>
      <c r="AB31" s="65">
        <v>0</v>
      </c>
      <c r="AC31" s="53">
        <f t="shared" si="5"/>
        <v>166203.272</v>
      </c>
      <c r="AD31" s="51">
        <f t="shared" si="7"/>
        <v>166203.272</v>
      </c>
      <c r="AE31" s="54">
        <v>0</v>
      </c>
      <c r="AF31" s="66">
        <v>0</v>
      </c>
      <c r="AG31" s="69">
        <f t="shared" si="12"/>
        <v>171189.37016000002</v>
      </c>
      <c r="AH31" s="61">
        <f t="shared" si="13"/>
        <v>171189.37016000002</v>
      </c>
      <c r="AI31" s="70">
        <f>+J31*0.35*0.75</f>
        <v>56171.51208375</v>
      </c>
      <c r="AJ31" s="67">
        <v>0</v>
      </c>
    </row>
    <row r="32" spans="1:36" ht="16.5" thickBot="1" x14ac:dyDescent="0.3">
      <c r="A32" s="71" t="s">
        <v>36</v>
      </c>
      <c r="B32" s="72" t="s">
        <v>39</v>
      </c>
      <c r="C32" s="73">
        <v>9</v>
      </c>
      <c r="D32" s="74">
        <v>90</v>
      </c>
      <c r="E32" s="75">
        <v>4</v>
      </c>
      <c r="F32" s="76" t="s">
        <v>42</v>
      </c>
      <c r="G32" s="77" t="s">
        <v>50</v>
      </c>
      <c r="H32" s="78">
        <v>111143</v>
      </c>
      <c r="I32" s="79">
        <f t="shared" si="0"/>
        <v>114477.29000000001</v>
      </c>
      <c r="J32" s="79">
        <f t="shared" si="0"/>
        <v>117911.60870000001</v>
      </c>
      <c r="K32" s="47">
        <f t="shared" si="1"/>
        <v>41269.063045000003</v>
      </c>
      <c r="L32" s="79">
        <v>12</v>
      </c>
      <c r="M32" s="79">
        <v>72</v>
      </c>
      <c r="N32" s="79">
        <v>36</v>
      </c>
      <c r="O32" s="79">
        <f t="shared" si="2"/>
        <v>108</v>
      </c>
      <c r="P32" s="80">
        <f t="shared" si="3"/>
        <v>1111.43</v>
      </c>
      <c r="Q32" s="81" t="s">
        <v>59</v>
      </c>
      <c r="R32" s="82" t="s">
        <v>59</v>
      </c>
      <c r="S32" s="82" t="s">
        <v>59</v>
      </c>
      <c r="T32" s="83" t="s">
        <v>59</v>
      </c>
      <c r="U32" s="81" t="s">
        <v>63</v>
      </c>
      <c r="V32" s="82" t="s">
        <v>63</v>
      </c>
      <c r="W32" s="82" t="s">
        <v>63</v>
      </c>
      <c r="X32" s="83" t="s">
        <v>63</v>
      </c>
      <c r="Y32" s="84">
        <f t="shared" si="4"/>
        <v>88914.400000000009</v>
      </c>
      <c r="Z32" s="85">
        <v>0</v>
      </c>
      <c r="AA32" s="86">
        <f>H32*0.35*0.75</f>
        <v>29175.037499999999</v>
      </c>
      <c r="AB32" s="87">
        <v>0</v>
      </c>
      <c r="AC32" s="88">
        <f t="shared" si="5"/>
        <v>91581.832000000009</v>
      </c>
      <c r="AD32" s="89">
        <v>0</v>
      </c>
      <c r="AE32" s="55">
        <f>I32*0.35*0.75</f>
        <v>30050.288625000001</v>
      </c>
      <c r="AF32" s="90">
        <v>0</v>
      </c>
      <c r="AG32" s="69">
        <f t="shared" si="12"/>
        <v>94329.286960000012</v>
      </c>
      <c r="AH32" s="85">
        <v>0</v>
      </c>
      <c r="AI32" s="70">
        <f>+J32*0.35*0.75</f>
        <v>30951.797283750002</v>
      </c>
      <c r="AJ32" s="91">
        <v>0</v>
      </c>
    </row>
    <row r="33" spans="1:37" s="6" customFormat="1" ht="16.5" thickBot="1" x14ac:dyDescent="0.3">
      <c r="A33" s="126" t="s">
        <v>81</v>
      </c>
      <c r="B33" s="127"/>
      <c r="C33" s="127"/>
      <c r="D33" s="127"/>
      <c r="E33" s="127"/>
      <c r="F33" s="127"/>
      <c r="G33" s="128"/>
      <c r="H33" s="92">
        <f t="shared" ref="H33:P33" si="14">SUM(H10:H32)</f>
        <v>2993592</v>
      </c>
      <c r="I33" s="93">
        <f t="shared" si="14"/>
        <v>3083399.7600000002</v>
      </c>
      <c r="J33" s="93">
        <f t="shared" si="14"/>
        <v>3175901.7528000004</v>
      </c>
      <c r="K33" s="93">
        <f t="shared" si="14"/>
        <v>1111565.6134799998</v>
      </c>
      <c r="L33" s="93">
        <f t="shared" si="14"/>
        <v>297</v>
      </c>
      <c r="M33" s="93">
        <f t="shared" si="14"/>
        <v>3564</v>
      </c>
      <c r="N33" s="94">
        <f t="shared" si="14"/>
        <v>862</v>
      </c>
      <c r="O33" s="92">
        <f t="shared" si="14"/>
        <v>2586</v>
      </c>
      <c r="P33" s="95">
        <f t="shared" si="14"/>
        <v>29935.920000000006</v>
      </c>
      <c r="Q33" s="96"/>
      <c r="R33" s="97"/>
      <c r="S33" s="97"/>
      <c r="T33" s="98"/>
      <c r="U33" s="96"/>
      <c r="V33" s="97"/>
      <c r="W33" s="97"/>
      <c r="X33" s="98"/>
      <c r="Y33" s="99">
        <f>SUM(Y10:Y32)</f>
        <v>1909302.4000000004</v>
      </c>
      <c r="Z33" s="99">
        <f t="shared" ref="Z33:AJ33" si="15">SUM(Z10:Z32)</f>
        <v>1182268.8000000003</v>
      </c>
      <c r="AA33" s="99">
        <f t="shared" si="15"/>
        <v>409185.96249999997</v>
      </c>
      <c r="AB33" s="99">
        <f t="shared" si="15"/>
        <v>147350.96249999997</v>
      </c>
      <c r="AC33" s="99">
        <f t="shared" si="15"/>
        <v>1966581.4720000001</v>
      </c>
      <c r="AD33" s="99">
        <f t="shared" si="15"/>
        <v>1217736.8640000001</v>
      </c>
      <c r="AE33" s="99">
        <f t="shared" si="15"/>
        <v>306836.96137499996</v>
      </c>
      <c r="AF33" s="99">
        <f t="shared" si="15"/>
        <v>151771.49137500001</v>
      </c>
      <c r="AG33" s="99">
        <f t="shared" si="15"/>
        <v>2025578.91616</v>
      </c>
      <c r="AH33" s="99">
        <f t="shared" si="15"/>
        <v>1254268.9699200001</v>
      </c>
      <c r="AI33" s="99">
        <f t="shared" si="15"/>
        <v>331195.06405125005</v>
      </c>
      <c r="AJ33" s="100">
        <f t="shared" si="15"/>
        <v>156324.63611625001</v>
      </c>
    </row>
    <row r="34" spans="1:37" s="5" customFormat="1" ht="16.5" thickBot="1" x14ac:dyDescent="0.3">
      <c r="A34" s="101"/>
      <c r="B34" s="101">
        <v>12</v>
      </c>
      <c r="C34" s="102">
        <v>19</v>
      </c>
      <c r="D34" s="101">
        <v>23</v>
      </c>
      <c r="E34" s="103">
        <v>5</v>
      </c>
      <c r="F34" s="104"/>
      <c r="G34" s="105"/>
      <c r="H34" s="92"/>
      <c r="I34" s="93"/>
      <c r="J34" s="93"/>
      <c r="K34" s="93"/>
      <c r="L34" s="93"/>
      <c r="M34" s="93"/>
      <c r="N34" s="93"/>
      <c r="O34" s="106"/>
      <c r="P34" s="107"/>
      <c r="Q34" s="108" t="s">
        <v>74</v>
      </c>
      <c r="R34" s="109" t="s">
        <v>77</v>
      </c>
      <c r="S34" s="109" t="s">
        <v>75</v>
      </c>
      <c r="T34" s="110" t="s">
        <v>76</v>
      </c>
      <c r="U34" s="111" t="s">
        <v>66</v>
      </c>
      <c r="V34" s="109" t="s">
        <v>72</v>
      </c>
      <c r="W34" s="109" t="s">
        <v>67</v>
      </c>
      <c r="X34" s="110" t="s">
        <v>68</v>
      </c>
      <c r="Y34" s="112" t="s">
        <v>69</v>
      </c>
      <c r="Z34" s="113" t="s">
        <v>78</v>
      </c>
      <c r="AA34" s="113" t="s">
        <v>70</v>
      </c>
      <c r="AB34" s="114" t="s">
        <v>71</v>
      </c>
      <c r="AC34" s="112" t="s">
        <v>69</v>
      </c>
      <c r="AD34" s="113" t="s">
        <v>78</v>
      </c>
      <c r="AE34" s="113" t="s">
        <v>79</v>
      </c>
      <c r="AF34" s="114" t="s">
        <v>71</v>
      </c>
      <c r="AG34" s="112" t="s">
        <v>84</v>
      </c>
      <c r="AH34" s="113" t="s">
        <v>78</v>
      </c>
      <c r="AI34" s="113" t="s">
        <v>80</v>
      </c>
      <c r="AJ34" s="114" t="s">
        <v>71</v>
      </c>
    </row>
    <row r="35" spans="1:37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37" ht="15.4" customHeight="1" x14ac:dyDescent="0.25">
      <c r="A36" s="9" t="s">
        <v>85</v>
      </c>
      <c r="B36" s="115"/>
      <c r="C36" s="9"/>
      <c r="D36" s="9"/>
      <c r="E36" s="9"/>
      <c r="F36" s="9"/>
      <c r="G36" s="9"/>
      <c r="H36" s="9"/>
      <c r="I36" s="9"/>
      <c r="AE36" s="2"/>
      <c r="AF36" s="2"/>
      <c r="AG36" s="2"/>
      <c r="AH36" s="2"/>
      <c r="AI36" s="2"/>
      <c r="AJ36" s="2"/>
      <c r="AK36" s="2"/>
    </row>
    <row r="37" spans="1:37" x14ac:dyDescent="0.25">
      <c r="A37" s="9" t="s">
        <v>86</v>
      </c>
      <c r="B37" s="9"/>
      <c r="C37" s="9"/>
      <c r="D37" s="9"/>
      <c r="E37" s="9"/>
      <c r="F37" s="9"/>
      <c r="G37" s="9"/>
      <c r="H37" s="9"/>
      <c r="I37" s="9"/>
      <c r="AE37" s="2"/>
      <c r="AF37" s="2"/>
      <c r="AG37" s="2"/>
      <c r="AH37" s="2"/>
      <c r="AI37" s="2"/>
      <c r="AJ37" s="2"/>
      <c r="AK37" s="2"/>
    </row>
    <row r="38" spans="1:37" x14ac:dyDescent="0.25">
      <c r="A38" s="9"/>
      <c r="B38" s="9"/>
      <c r="C38" s="9"/>
      <c r="D38" s="9"/>
      <c r="E38" s="9"/>
      <c r="F38" s="9"/>
      <c r="G38" s="9"/>
      <c r="H38" s="9"/>
      <c r="I38" s="9"/>
      <c r="AE38" s="2"/>
      <c r="AF38" s="2"/>
      <c r="AG38" s="2"/>
      <c r="AH38" s="2"/>
      <c r="AI38" s="2"/>
      <c r="AJ38" s="2"/>
      <c r="AK38" s="2"/>
    </row>
    <row r="39" spans="1:37" x14ac:dyDescent="0.25">
      <c r="A39" s="9"/>
      <c r="B39" s="9"/>
      <c r="C39" s="9"/>
      <c r="D39" s="9"/>
      <c r="E39" s="9"/>
      <c r="F39" s="9"/>
      <c r="G39" s="9"/>
      <c r="H39" s="9"/>
      <c r="I39" s="9"/>
      <c r="AE39" s="2"/>
      <c r="AF39" s="2"/>
      <c r="AG39" s="2"/>
      <c r="AH39" s="2"/>
      <c r="AI39" s="2"/>
      <c r="AJ39" s="2"/>
      <c r="AK39" s="2"/>
    </row>
    <row r="40" spans="1:37" x14ac:dyDescent="0.25">
      <c r="AE40" s="2"/>
      <c r="AF40" s="2"/>
      <c r="AG40" s="2"/>
      <c r="AH40" s="2"/>
      <c r="AI40" s="2"/>
      <c r="AJ40" s="2"/>
      <c r="AK40" s="2"/>
    </row>
    <row r="41" spans="1:37" x14ac:dyDescent="0.25">
      <c r="AE41" s="2"/>
      <c r="AF41" s="2"/>
      <c r="AG41" s="2"/>
      <c r="AH41" s="2"/>
      <c r="AI41" s="2"/>
      <c r="AJ41" s="2"/>
      <c r="AK41" s="2"/>
    </row>
    <row r="42" spans="1:37" x14ac:dyDescent="0.25">
      <c r="AE42" s="2"/>
      <c r="AF42" s="2"/>
      <c r="AG42" s="2"/>
      <c r="AH42" s="2"/>
      <c r="AI42" s="2"/>
      <c r="AJ42" s="2"/>
      <c r="AK42" s="2"/>
    </row>
    <row r="43" spans="1:37" x14ac:dyDescent="0.25">
      <c r="AE43" s="2"/>
      <c r="AF43" s="2"/>
      <c r="AG43" s="2"/>
      <c r="AH43" s="2"/>
      <c r="AI43" s="2"/>
      <c r="AJ43" s="2"/>
      <c r="AK43" s="2"/>
    </row>
    <row r="44" spans="1:37" x14ac:dyDescent="0.25">
      <c r="AE44" s="2"/>
      <c r="AF44" s="2"/>
      <c r="AG44" s="2"/>
      <c r="AH44" s="2"/>
      <c r="AI44" s="2"/>
      <c r="AJ44" s="2"/>
      <c r="AK44" s="2"/>
    </row>
    <row r="45" spans="1:37" x14ac:dyDescent="0.25">
      <c r="AE45" s="2"/>
      <c r="AF45" s="2"/>
      <c r="AG45" s="2"/>
      <c r="AH45" s="2"/>
      <c r="AI45" s="2"/>
      <c r="AJ45" s="2"/>
      <c r="AK45" s="2"/>
    </row>
    <row r="46" spans="1:37" x14ac:dyDescent="0.25">
      <c r="AE46" s="2"/>
      <c r="AF46" s="2"/>
      <c r="AG46" s="2"/>
      <c r="AH46" s="2"/>
      <c r="AI46" s="2"/>
      <c r="AJ46" s="2"/>
      <c r="AK46" s="2"/>
    </row>
    <row r="47" spans="1:37" x14ac:dyDescent="0.25">
      <c r="AE47" s="2"/>
      <c r="AF47" s="2"/>
      <c r="AG47" s="2"/>
      <c r="AH47" s="2"/>
      <c r="AI47" s="2"/>
      <c r="AJ47" s="2"/>
      <c r="AK47" s="2"/>
    </row>
    <row r="48" spans="1:37" x14ac:dyDescent="0.25">
      <c r="AE48" s="2"/>
      <c r="AF48" s="2"/>
      <c r="AG48" s="2"/>
      <c r="AH48" s="2"/>
      <c r="AI48" s="2"/>
      <c r="AJ48" s="2"/>
      <c r="AK48" s="2"/>
    </row>
  </sheetData>
  <autoFilter ref="A9:AJ34"/>
  <mergeCells count="23">
    <mergeCell ref="A6:AC6"/>
    <mergeCell ref="U8:X8"/>
    <mergeCell ref="Y8:AB8"/>
    <mergeCell ref="AC8:AF8"/>
    <mergeCell ref="AG8:AJ8"/>
    <mergeCell ref="P8:P9"/>
    <mergeCell ref="Q8:T8"/>
    <mergeCell ref="A33:G33"/>
    <mergeCell ref="AC7:AF7"/>
    <mergeCell ref="AG7:AJ7"/>
    <mergeCell ref="H8:H9"/>
    <mergeCell ref="I8:I9"/>
    <mergeCell ref="J8:J9"/>
    <mergeCell ref="K8:K9"/>
    <mergeCell ref="L8:L9"/>
    <mergeCell ref="M8:M9"/>
    <mergeCell ref="N8:N9"/>
    <mergeCell ref="O8:O9"/>
    <mergeCell ref="A7:A9"/>
    <mergeCell ref="B7:G8"/>
    <mergeCell ref="H7:P7"/>
    <mergeCell ref="Q7:X7"/>
    <mergeCell ref="Y7:AB7"/>
  </mergeCells>
  <conditionalFormatting sqref="W9">
    <cfRule type="containsText" dxfId="22" priority="24" operator="containsText" text="yes">
      <formula>NOT(ISERROR(SEARCH("yes",W9)))</formula>
    </cfRule>
  </conditionalFormatting>
  <conditionalFormatting sqref="W9:X9 X10:X22 S13:T13 S19:T19 S21:T21 S23:T23 S25:T25 S29:T31 R26:T28 R24:T24 R22:T22 R20:T20 R14:T18 R10:T12 R32:T33 V23 V17:W22 V24:X34 V10:W15">
    <cfRule type="containsText" dxfId="21" priority="23" operator="containsText" text="yes">
      <formula>NOT(ISERROR(SEARCH("yes",R9)))</formula>
    </cfRule>
  </conditionalFormatting>
  <conditionalFormatting sqref="V16:W16 W23:X23">
    <cfRule type="containsText" dxfId="20" priority="22" operator="containsText" text="yes">
      <formula>NOT(ISERROR(SEARCH("yes",V16)))</formula>
    </cfRule>
  </conditionalFormatting>
  <conditionalFormatting sqref="R31">
    <cfRule type="containsText" dxfId="19" priority="14" operator="containsText" text="yes">
      <formula>NOT(ISERROR(SEARCH("yes",R31)))</formula>
    </cfRule>
  </conditionalFormatting>
  <conditionalFormatting sqref="R13">
    <cfRule type="containsText" dxfId="18" priority="21" operator="containsText" text="yes">
      <formula>NOT(ISERROR(SEARCH("yes",R13)))</formula>
    </cfRule>
  </conditionalFormatting>
  <conditionalFormatting sqref="R19">
    <cfRule type="containsText" dxfId="17" priority="20" operator="containsText" text="yes">
      <formula>NOT(ISERROR(SEARCH("yes",R19)))</formula>
    </cfRule>
  </conditionalFormatting>
  <conditionalFormatting sqref="R21">
    <cfRule type="containsText" dxfId="16" priority="19" operator="containsText" text="yes">
      <formula>NOT(ISERROR(SEARCH("yes",R21)))</formula>
    </cfRule>
  </conditionalFormatting>
  <conditionalFormatting sqref="R23">
    <cfRule type="containsText" dxfId="15" priority="18" operator="containsText" text="yes">
      <formula>NOT(ISERROR(SEARCH("yes",R23)))</formula>
    </cfRule>
  </conditionalFormatting>
  <conditionalFormatting sqref="R25">
    <cfRule type="containsText" dxfId="14" priority="17" operator="containsText" text="yes">
      <formula>NOT(ISERROR(SEARCH("yes",R25)))</formula>
    </cfRule>
  </conditionalFormatting>
  <conditionalFormatting sqref="R29">
    <cfRule type="containsText" dxfId="13" priority="16" operator="containsText" text="yes">
      <formula>NOT(ISERROR(SEARCH("yes",R29)))</formula>
    </cfRule>
  </conditionalFormatting>
  <conditionalFormatting sqref="R30">
    <cfRule type="containsText" dxfId="12" priority="15" operator="containsText" text="yes">
      <formula>NOT(ISERROR(SEARCH("yes",R30)))</formula>
    </cfRule>
  </conditionalFormatting>
  <conditionalFormatting sqref="Q10:Q33">
    <cfRule type="containsText" dxfId="11" priority="13" operator="containsText" text="yes">
      <formula>NOT(ISERROR(SEARCH("yes",Q10)))</formula>
    </cfRule>
  </conditionalFormatting>
  <conditionalFormatting sqref="U34">
    <cfRule type="containsText" dxfId="10" priority="9" operator="containsText" text="yes">
      <formula>NOT(ISERROR(SEARCH("yes",U34)))</formula>
    </cfRule>
  </conditionalFormatting>
  <conditionalFormatting sqref="U32:U33 U26:U28 U11:U12 U14:U18 U22:U23">
    <cfRule type="containsText" dxfId="9" priority="12" operator="containsText" text="yes">
      <formula>NOT(ISERROR(SEARCH("yes",U11)))</formula>
    </cfRule>
  </conditionalFormatting>
  <conditionalFormatting sqref="U10 U19:U21 U24:U25 U29:U31">
    <cfRule type="containsText" dxfId="8" priority="11" operator="containsText" text="yes">
      <formula>NOT(ISERROR(SEARCH("yes",U10)))</formula>
    </cfRule>
  </conditionalFormatting>
  <conditionalFormatting sqref="U13">
    <cfRule type="containsText" dxfId="7" priority="10" operator="containsText" text="yes">
      <formula>NOT(ISERROR(SEARCH("yes",U13)))</formula>
    </cfRule>
  </conditionalFormatting>
  <conditionalFormatting sqref="Z34:AB34">
    <cfRule type="containsText" dxfId="6" priority="8" operator="containsText" text="yes">
      <formula>NOT(ISERROR(SEARCH("yes",Z34)))</formula>
    </cfRule>
  </conditionalFormatting>
  <conditionalFormatting sqref="Y34">
    <cfRule type="containsText" dxfId="5" priority="7" operator="containsText" text="yes">
      <formula>NOT(ISERROR(SEARCH("yes",Y34)))</formula>
    </cfRule>
  </conditionalFormatting>
  <conditionalFormatting sqref="AD34:AF34">
    <cfRule type="containsText" dxfId="4" priority="6" operator="containsText" text="yes">
      <formula>NOT(ISERROR(SEARCH("yes",AD34)))</formula>
    </cfRule>
  </conditionalFormatting>
  <conditionalFormatting sqref="AC34">
    <cfRule type="containsText" dxfId="3" priority="5" operator="containsText" text="yes">
      <formula>NOT(ISERROR(SEARCH("yes",AC34)))</formula>
    </cfRule>
  </conditionalFormatting>
  <conditionalFormatting sqref="AH34:AJ34">
    <cfRule type="containsText" dxfId="2" priority="4" operator="containsText" text="yes">
      <formula>NOT(ISERROR(SEARCH("yes",AH34)))</formula>
    </cfRule>
  </conditionalFormatting>
  <conditionalFormatting sqref="AG34">
    <cfRule type="containsText" dxfId="1" priority="3" operator="containsText" text="yes">
      <formula>NOT(ISERROR(SEARCH("yes",AG34)))</formula>
    </cfRule>
  </conditionalFormatting>
  <conditionalFormatting sqref="AF42:AJ44">
    <cfRule type="containsText" dxfId="0" priority="2" operator="containsText" text="yes">
      <formula>NOT(ISERROR(SEARCH("yes",AF42)))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DATASHEET ITURI SUD GIVE WELL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2017-09-26T00:29:39Z</dcterms:created>
  <dcterms:modified xsi:type="dcterms:W3CDTF">2017-09-26T00:29:42Z</dcterms:modified>
</cp:coreProperties>
</file>