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970" windowHeight="9570"/>
  </bookViews>
  <sheets>
    <sheet name="Introduction" sheetId="6" r:id="rId1"/>
    <sheet name="Feb Costing Model" sheetId="7" r:id="rId2"/>
    <sheet name="Aug Costing Model"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7" l="1"/>
  <c r="E21" i="8" l="1"/>
  <c r="D43" i="7" l="1"/>
  <c r="D29" i="8" l="1"/>
  <c r="D27" i="8"/>
  <c r="D25" i="8"/>
  <c r="D31" i="8"/>
  <c r="D30" i="8"/>
  <c r="D28" i="8"/>
  <c r="E26" i="8"/>
  <c r="D26" i="8"/>
  <c r="D21" i="8"/>
  <c r="D8" i="8" s="1"/>
  <c r="E8" i="8" s="1"/>
  <c r="D42" i="7"/>
  <c r="D31" i="7"/>
  <c r="D30" i="7"/>
  <c r="D27" i="7"/>
  <c r="D26" i="7"/>
  <c r="D29" i="7"/>
  <c r="D28" i="7"/>
  <c r="F15" i="7"/>
  <c r="E26" i="7"/>
  <c r="D25" i="7"/>
  <c r="F26" i="8" l="1"/>
  <c r="E28" i="8"/>
  <c r="E29" i="8"/>
  <c r="F29" i="8" s="1"/>
  <c r="E25" i="8"/>
  <c r="D7" i="8"/>
  <c r="E27" i="8"/>
  <c r="F27" i="8" s="1"/>
  <c r="E31" i="8"/>
  <c r="F31" i="8" s="1"/>
  <c r="E30" i="8"/>
  <c r="F30" i="8" s="1"/>
  <c r="F18" i="8"/>
  <c r="D32" i="8"/>
  <c r="F8" i="8" s="1"/>
  <c r="G8" i="8" s="1"/>
  <c r="F28" i="8"/>
  <c r="F14" i="8"/>
  <c r="F15" i="8"/>
  <c r="F16" i="8"/>
  <c r="F17" i="8"/>
  <c r="F19" i="8"/>
  <c r="F20" i="8"/>
  <c r="E25" i="7"/>
  <c r="F25" i="7" s="1"/>
  <c r="D7" i="7"/>
  <c r="F14" i="7"/>
  <c r="E27" i="7"/>
  <c r="F16" i="7"/>
  <c r="E28" i="7"/>
  <c r="F28" i="7" s="1"/>
  <c r="F17" i="7"/>
  <c r="F18" i="7"/>
  <c r="E29" i="7"/>
  <c r="F29" i="7" s="1"/>
  <c r="E30" i="7"/>
  <c r="F30" i="7" s="1"/>
  <c r="F19" i="7"/>
  <c r="E31" i="7"/>
  <c r="F31" i="7" s="1"/>
  <c r="F20" i="7"/>
  <c r="F26" i="7"/>
  <c r="D32" i="7"/>
  <c r="F8" i="7" s="1"/>
  <c r="G8" i="7" s="1"/>
  <c r="D21" i="7"/>
  <c r="D8" i="7" s="1"/>
  <c r="E8" i="7" s="1"/>
  <c r="E32" i="8" l="1"/>
  <c r="F7" i="8" s="1"/>
  <c r="G7" i="8" s="1"/>
  <c r="G9" i="8" s="1"/>
  <c r="F25" i="8"/>
  <c r="F27" i="7"/>
  <c r="F32" i="7" s="1"/>
  <c r="D9" i="8"/>
  <c r="E7" i="8"/>
  <c r="E9" i="8" s="1"/>
  <c r="E43" i="7" s="1"/>
  <c r="F32" i="8"/>
  <c r="G31" i="8" s="1"/>
  <c r="F9" i="8"/>
  <c r="F21" i="8"/>
  <c r="G21" i="8" s="1"/>
  <c r="F21" i="7"/>
  <c r="G14" i="7" s="1"/>
  <c r="E7" i="7"/>
  <c r="E9" i="7" s="1"/>
  <c r="E42" i="7" s="1"/>
  <c r="D44" i="7" s="1"/>
  <c r="D9" i="7"/>
  <c r="E32" i="7"/>
  <c r="F7" i="7" s="1"/>
  <c r="G19" i="8" l="1"/>
  <c r="G18" i="8"/>
  <c r="G16" i="8"/>
  <c r="G14" i="8"/>
  <c r="G17" i="8"/>
  <c r="G32" i="7"/>
  <c r="G26" i="7"/>
  <c r="G15" i="8"/>
  <c r="G18" i="7"/>
  <c r="G31" i="7"/>
  <c r="G30" i="8"/>
  <c r="G27" i="8"/>
  <c r="G32" i="8"/>
  <c r="G26" i="8"/>
  <c r="G29" i="8"/>
  <c r="G20" i="8"/>
  <c r="G25" i="8"/>
  <c r="G28" i="8"/>
  <c r="G7" i="7"/>
  <c r="G9" i="7" s="1"/>
  <c r="F9" i="7"/>
  <c r="G21" i="7"/>
  <c r="G15" i="7"/>
  <c r="G16" i="7"/>
  <c r="G29" i="7"/>
  <c r="G25" i="7"/>
  <c r="G17" i="7"/>
  <c r="G28" i="7"/>
  <c r="G20" i="7"/>
  <c r="G27" i="7"/>
  <c r="G19" i="7"/>
  <c r="G30" i="7"/>
</calcChain>
</file>

<file path=xl/sharedStrings.xml><?xml version="1.0" encoding="utf-8"?>
<sst xmlns="http://schemas.openxmlformats.org/spreadsheetml/2006/main" count="112" uniqueCount="52">
  <si>
    <t>Total</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</si>
  <si>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</si>
  <si>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</si>
  <si>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</si>
  <si>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</si>
  <si>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</si>
  <si>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</si>
  <si>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</si>
  <si>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Costing Model Assumptions and Data Sources</t>
  </si>
  <si>
    <t>a. Which costs are reported in this model</t>
  </si>
  <si>
    <t>2. The expenditures include costs to Evidence Action (including all donor contributions) and the Government of Tripura and its affiliates.</t>
  </si>
  <si>
    <t>6. Evidence Action's personnel costs are accounted for under the Program Management even though they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</si>
  <si>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</si>
  <si>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</si>
  <si>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</si>
  <si>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r>
      <t>3. The "</t>
    </r>
    <r>
      <rPr>
        <b/>
        <sz val="10"/>
        <color theme="1"/>
        <rFont val="Prensa Book"/>
        <family val="3"/>
      </rPr>
      <t>Approximate # children treated</t>
    </r>
    <r>
      <rPr>
        <sz val="10"/>
        <color theme="1"/>
        <rFont val="Prensa Book"/>
        <family val="3"/>
      </rPr>
      <t>" (cell D37 in the model) is consistent with the Tripura government's reported treatment numbers.</t>
    </r>
  </si>
  <si>
    <t xml:space="preserve">c. Costs associated with prevalence surveys  </t>
  </si>
  <si>
    <t xml:space="preserve">d. Costs associated with drugs </t>
  </si>
  <si>
    <t>e. Average cost per round</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</si>
  <si>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</si>
  <si>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</si>
  <si>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</si>
  <si>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</si>
  <si>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</si>
  <si>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</si>
  <si>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</si>
  <si>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</si>
  <si>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</si>
  <si>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</si>
  <si>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</si>
  <si>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</si>
  <si>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Percentage</t>
  </si>
  <si>
    <t>Cost by Program Area (local currency)</t>
  </si>
  <si>
    <t>II. Assumptions</t>
  </si>
  <si>
    <t>Approximate # children treated</t>
  </si>
  <si>
    <t>Exchange rate</t>
  </si>
  <si>
    <t>Weighted Average Tripura</t>
  </si>
  <si>
    <t># of Children Dewormed</t>
  </si>
  <si>
    <t>Feb Round</t>
  </si>
  <si>
    <t xml:space="preserve">Aug Round </t>
  </si>
  <si>
    <t xml:space="preserve">Weighted average cost per child (Feb &amp; Aug) </t>
  </si>
  <si>
    <t>Tripura 2018 Cost per Child Analysis</t>
  </si>
  <si>
    <r>
      <t xml:space="preserve">1. This model includes </t>
    </r>
    <r>
      <rPr>
        <b/>
        <sz val="10"/>
        <color theme="1"/>
        <rFont val="Prensa Book"/>
        <family val="3"/>
      </rPr>
      <t>all contributing expenditures</t>
    </r>
    <r>
      <rPr>
        <sz val="10"/>
        <color theme="1"/>
        <rFont val="Prensa Book"/>
        <family val="3"/>
      </rPr>
      <t xml:space="preserve"> to the 2018 deworming rounds in Tripura, which included one treatment round occurring in February 2018 and another round in August 2018. The cost per child is calculated as the cost per child per-round rather than per-year.  </t>
    </r>
  </si>
  <si>
    <r>
      <t xml:space="preserve">3. The February 2018 deworming round took place between </t>
    </r>
    <r>
      <rPr>
        <b/>
        <sz val="10"/>
        <color theme="1"/>
        <rFont val="Prensa Book"/>
        <family val="3"/>
      </rPr>
      <t>November 2017-April 2018</t>
    </r>
    <r>
      <rPr>
        <sz val="10"/>
        <color theme="1"/>
        <rFont val="Prensa Book"/>
        <family val="3"/>
      </rPr>
      <t xml:space="preserve">, and the August treatment round took place between </t>
    </r>
    <r>
      <rPr>
        <b/>
        <sz val="10"/>
        <color theme="1"/>
        <rFont val="Prensa Book"/>
        <family val="3"/>
      </rPr>
      <t>May 2018 - October 2018</t>
    </r>
    <r>
      <rPr>
        <sz val="10"/>
        <color theme="1"/>
        <rFont val="Prensa Book"/>
        <family val="3"/>
      </rPr>
      <t>, so all costs included in the model fall within this range.</t>
    </r>
  </si>
  <si>
    <t xml:space="preserve">4. An 18% indirect cost rate was applied to all of Evidence Action's global costs in the model </t>
  </si>
  <si>
    <t>5. Service tax was included on all costs incurred by Evidence Action within India.</t>
  </si>
  <si>
    <t xml:space="preserve">Drug costs are included in this model as an imputed cost. In the February and August 2018 deworming rounds, tablets were purchased by the government, and therefore are recorded as a government cost.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t>
  </si>
  <si>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(67 rupees</t>
    </r>
    <r>
      <rPr>
        <sz val="10"/>
        <color theme="1"/>
        <rFont val="Prensa Book"/>
        <family val="3"/>
      </rPr>
      <t>; cell D38 in the model) is the average exchange rate over the time period of costs included in the model (November 2016-October 2017).</t>
    </r>
  </si>
  <si>
    <t>Feb NDD: November 2017-April 2018</t>
  </si>
  <si>
    <t>Aug NDD: May 2018-October 2018</t>
  </si>
  <si>
    <r>
      <t>Deworming takes place biannually in Tripura. As mentioned in a.1 above, the model provides a cost per child per round. Cost per child can differ between rounds for a number of reasons, including changes in number of children treated, and cost differentials between rounds. The weighted average cost per child in Tripura across both rounds in 2018 is</t>
    </r>
    <r>
      <rPr>
        <sz val="10"/>
        <color rgb="FFFF0000"/>
        <rFont val="Prensa Book"/>
        <family val="3"/>
      </rPr>
      <t xml:space="preserve"> </t>
    </r>
    <r>
      <rPr>
        <b/>
        <sz val="10"/>
        <rFont val="Prensa Book"/>
        <family val="3"/>
      </rPr>
      <t>$0.23</t>
    </r>
  </si>
  <si>
    <t>1. Prevalence surveys are essential to informing treatment strategy, frequency, and the measurement of impact. For the Tripura program, a total of 2 prevalence surveys for STH are expected, across an expected 5 years (or 10 rounds of treatment). The total costs of implementing these surveys, including Evidence Action's costs and all technical partner costs, are amortized across the 5 year 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</si>
</sst>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_ * #,##0.00_ ;_ * \-#,##0.00_ ;_ * &quot;-&quot;??_ ;_ @_ "/>
    <numFmt numFmtId="166" formatCode="[$INR]\ #,##0"/>
    <numFmt numFmtId="167" formatCode="[$INR]\ #,##0.00"/>
    <numFmt numFmtId="168" formatCode="_(&quot;$&quot;* #,##0.0000_);_(&quot;$&quot;* \(#,##0.0000\);_(&quot;$&quot;* &quot;-&quot;??_);_(@_)"/>
    <numFmt numFmtId="169" formatCode="_(* #,##0_);_(* \(#,##0\);_(* &quot;-&quot;??_);_(@_)"/>
  </numFmts>
  <fonts count="23">
    <font>
      <sz val="11"/>
      <color theme="1"/>
      <name val="Calibri"/>
      <family val="2"/>
      <scheme val="minor"/>
    </font>
    <font>
      <sz val="11"/>
      <color theme="1"/>
      <name val="Calibri"/>
      <family val="2"/>
      <scheme val="minor"/>
    </font>
    <font>
      <b/>
      <sz val="8"/>
      <color theme="1"/>
      <name val="Tahoma"/>
      <family val="2"/>
    </font>
    <font>
      <sz val="8"/>
      <color theme="1"/>
      <name val="Tahoma"/>
      <family val="2"/>
    </font>
    <font>
      <sz val="10"/>
      <color rgb="FF000000"/>
      <name val="Arial"/>
      <family val="2"/>
    </font>
    <font>
      <sz val="11"/>
      <color rgb="FF000000"/>
      <name val="Calibri"/>
      <family val="2"/>
    </font>
    <font>
      <u/>
      <sz val="11"/>
      <color theme="10"/>
      <name val="Calibri"/>
      <family val="2"/>
    </font>
    <font>
      <b/>
      <sz val="14"/>
      <color theme="0"/>
      <name val="Tahoma"/>
      <family val="2"/>
    </font>
    <font>
      <sz val="11"/>
      <color theme="1"/>
      <name val="TSTAR Mono Round"/>
      <family val="3"/>
    </font>
    <font>
      <u/>
      <sz val="10"/>
      <color theme="1"/>
      <name val="Prensa Book"/>
      <family val="3"/>
    </font>
    <font>
      <sz val="10"/>
      <color theme="1"/>
      <name val="Prensa Book"/>
      <family val="3"/>
    </font>
    <font>
      <b/>
      <sz val="10"/>
      <color theme="1"/>
      <name val="Prensa Book"/>
      <family val="3"/>
    </font>
    <font>
      <sz val="10"/>
      <name val="Prensa Book"/>
      <family val="3"/>
    </font>
    <font>
      <sz val="10"/>
      <color indexed="8"/>
      <name val="Prensa Book"/>
      <family val="3"/>
    </font>
    <font>
      <sz val="10"/>
      <color rgb="FFFF0000"/>
      <name val="Prensa Book"/>
      <family val="3"/>
    </font>
    <font>
      <sz val="12"/>
      <color theme="1"/>
      <name val="Tahoma"/>
      <family val="2"/>
    </font>
    <font>
      <sz val="10"/>
      <color theme="1"/>
      <name val="Tahoma"/>
      <family val="2"/>
    </font>
    <font>
      <sz val="11"/>
      <color indexed="8"/>
      <name val="Calibri"/>
      <family val="2"/>
      <scheme val="minor"/>
    </font>
    <font>
      <sz val="12"/>
      <color indexed="8"/>
      <name val="Tahoma"/>
      <family val="2"/>
    </font>
    <font>
      <sz val="8"/>
      <color indexed="8"/>
      <name val="Tahoma"/>
      <family val="2"/>
    </font>
    <font>
      <sz val="8"/>
      <name val="Tahoma"/>
      <family val="2"/>
    </font>
    <font>
      <sz val="10"/>
      <name val="Arial"/>
      <family val="2"/>
    </font>
    <font>
      <b/>
      <sz val="10"/>
      <name val="Prensa Book"/>
      <family val="3"/>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165" fontId="4" fillId="0" borderId="0" applyFont="0" applyFill="0" applyBorder="0" applyAlignment="0" applyProtection="0"/>
    <xf numFmtId="0" fontId="5" fillId="0" borderId="0"/>
    <xf numFmtId="0" fontId="6" fillId="0" borderId="0" applyNumberFormat="0" applyFill="0" applyBorder="0" applyAlignment="0" applyProtection="0"/>
    <xf numFmtId="0" fontId="4" fillId="0" borderId="0"/>
    <xf numFmtId="0" fontId="3" fillId="0" borderId="0"/>
    <xf numFmtId="44" fontId="3" fillId="0" borderId="0" applyFont="0" applyFill="0" applyBorder="0" applyAlignment="0" applyProtection="0"/>
    <xf numFmtId="9" fontId="17" fillId="0" borderId="0" applyFont="0" applyFill="0" applyBorder="0" applyAlignment="0" applyProtection="0"/>
    <xf numFmtId="0" fontId="17" fillId="0" borderId="0"/>
    <xf numFmtId="0" fontId="21" fillId="0" borderId="0"/>
    <xf numFmtId="0" fontId="1" fillId="0" borderId="0"/>
  </cellStyleXfs>
  <cellXfs count="46">
    <xf numFmtId="0" fontId="0" fillId="0" borderId="0" xfId="0"/>
    <xf numFmtId="0" fontId="7" fillId="3" borderId="0" xfId="9" applyFont="1" applyFill="1" applyAlignment="1">
      <alignment vertical="center"/>
    </xf>
    <xf numFmtId="0" fontId="8" fillId="0" borderId="0" xfId="0" applyFont="1"/>
    <xf numFmtId="0" fontId="9" fillId="0" borderId="0" xfId="8" applyFont="1" applyAlignment="1">
      <alignment horizontal="left" indent="1"/>
    </xf>
    <xf numFmtId="0" fontId="10" fillId="0" borderId="0" xfId="0" applyFont="1" applyAlignment="1">
      <alignment horizontal="left" wrapText="1" indent="2"/>
    </xf>
    <xf numFmtId="0" fontId="12" fillId="0" borderId="0" xfId="0" applyFont="1" applyAlignment="1">
      <alignment horizontal="left" wrapText="1" indent="2"/>
    </xf>
    <xf numFmtId="0" fontId="13" fillId="0" borderId="0" xfId="0" applyFont="1" applyAlignment="1">
      <alignment horizontal="left" wrapText="1" indent="2"/>
    </xf>
    <xf numFmtId="0" fontId="9" fillId="0" borderId="0" xfId="0" applyFont="1" applyAlignment="1">
      <alignment horizontal="left" indent="1"/>
    </xf>
    <xf numFmtId="0" fontId="0" fillId="2" borderId="0" xfId="0" applyFill="1"/>
    <xf numFmtId="0" fontId="15" fillId="2" borderId="0" xfId="0" applyFont="1" applyFill="1"/>
    <xf numFmtId="0" fontId="15" fillId="2" borderId="0" xfId="9" applyFont="1" applyFill="1"/>
    <xf numFmtId="0" fontId="3" fillId="2" borderId="0" xfId="9" applyFont="1" applyFill="1"/>
    <xf numFmtId="0" fontId="2" fillId="2" borderId="1" xfId="9" applyFont="1" applyFill="1" applyBorder="1"/>
    <xf numFmtId="0" fontId="2" fillId="2" borderId="1" xfId="9" applyFont="1" applyFill="1" applyBorder="1" applyAlignment="1">
      <alignment wrapText="1"/>
    </xf>
    <xf numFmtId="0" fontId="3" fillId="2" borderId="1" xfId="9" applyFont="1" applyFill="1" applyBorder="1"/>
    <xf numFmtId="164" fontId="3" fillId="2" borderId="1" xfId="10" applyNumberFormat="1" applyFont="1" applyFill="1" applyBorder="1"/>
    <xf numFmtId="44" fontId="3" fillId="2" borderId="1" xfId="10" applyFont="1" applyFill="1" applyBorder="1"/>
    <xf numFmtId="166" fontId="3" fillId="2" borderId="1" xfId="9" applyNumberFormat="1" applyFont="1" applyFill="1" applyBorder="1"/>
    <xf numFmtId="167" fontId="3" fillId="2" borderId="1" xfId="9" applyNumberFormat="1" applyFont="1" applyFill="1" applyBorder="1"/>
    <xf numFmtId="164" fontId="3" fillId="2" borderId="1" xfId="9" applyNumberFormat="1" applyFont="1" applyFill="1" applyBorder="1"/>
    <xf numFmtId="164" fontId="3" fillId="2" borderId="0" xfId="9" applyNumberFormat="1" applyFont="1" applyFill="1" applyBorder="1"/>
    <xf numFmtId="0" fontId="2" fillId="2" borderId="0" xfId="9" applyFont="1" applyFill="1"/>
    <xf numFmtId="0" fontId="3" fillId="2" borderId="0" xfId="9" applyFill="1"/>
    <xf numFmtId="164" fontId="3" fillId="0" borderId="1" xfId="10" applyNumberFormat="1" applyFont="1" applyFill="1" applyBorder="1"/>
    <xf numFmtId="9" fontId="3" fillId="2" borderId="1" xfId="11" applyFont="1" applyFill="1" applyBorder="1"/>
    <xf numFmtId="168" fontId="0" fillId="2" borderId="0" xfId="1" applyNumberFormat="1" applyFont="1" applyFill="1"/>
    <xf numFmtId="0" fontId="3" fillId="2" borderId="0" xfId="9" applyFont="1" applyFill="1" applyBorder="1"/>
    <xf numFmtId="9" fontId="3" fillId="2" borderId="1" xfId="2" applyFont="1" applyFill="1" applyBorder="1"/>
    <xf numFmtId="0" fontId="0" fillId="2" borderId="1" xfId="0" applyFill="1" applyBorder="1"/>
    <xf numFmtId="0" fontId="19" fillId="2" borderId="1" xfId="0" applyFont="1" applyFill="1" applyBorder="1" applyAlignment="1">
      <alignment wrapText="1"/>
    </xf>
    <xf numFmtId="0" fontId="19" fillId="2" borderId="1" xfId="0" applyFont="1" applyFill="1" applyBorder="1"/>
    <xf numFmtId="169" fontId="19" fillId="2" borderId="1" xfId="0" applyNumberFormat="1" applyFont="1" applyFill="1" applyBorder="1"/>
    <xf numFmtId="44" fontId="19" fillId="2" borderId="1" xfId="0" applyNumberFormat="1" applyFont="1" applyFill="1" applyBorder="1"/>
    <xf numFmtId="43" fontId="3" fillId="2" borderId="1" xfId="4" applyNumberFormat="1" applyFont="1" applyFill="1" applyBorder="1"/>
    <xf numFmtId="164" fontId="0" fillId="2" borderId="0" xfId="1" applyNumberFormat="1" applyFont="1" applyFill="1"/>
    <xf numFmtId="9" fontId="0" fillId="2" borderId="0" xfId="2" applyFont="1" applyFill="1"/>
    <xf numFmtId="0" fontId="12" fillId="0" borderId="0" xfId="12" applyFont="1" applyAlignment="1">
      <alignment horizontal="left" wrapText="1" indent="4"/>
    </xf>
    <xf numFmtId="169" fontId="20" fillId="2" borderId="1" xfId="4" applyNumberFormat="1" applyFont="1" applyFill="1" applyBorder="1"/>
    <xf numFmtId="1" fontId="20" fillId="2" borderId="1" xfId="9" applyNumberFormat="1" applyFont="1" applyFill="1" applyBorder="1"/>
    <xf numFmtId="164" fontId="0" fillId="2" borderId="0" xfId="0" applyNumberFormat="1" applyFill="1"/>
    <xf numFmtId="44" fontId="19" fillId="2" borderId="2" xfId="1" applyNumberFormat="1" applyFont="1" applyFill="1" applyBorder="1" applyAlignment="1">
      <alignment horizontal="center"/>
    </xf>
    <xf numFmtId="44" fontId="19" fillId="2" borderId="3" xfId="1" applyNumberFormat="1" applyFont="1" applyFill="1" applyBorder="1" applyAlignment="1">
      <alignment horizontal="center"/>
    </xf>
    <xf numFmtId="0" fontId="7" fillId="3" borderId="0" xfId="9" applyFont="1" applyFill="1" applyAlignment="1">
      <alignment horizontal="left" vertical="center"/>
    </xf>
    <xf numFmtId="0" fontId="16" fillId="2" borderId="4" xfId="9" applyFont="1" applyFill="1" applyBorder="1" applyAlignment="1">
      <alignment horizontal="center"/>
    </xf>
    <xf numFmtId="0" fontId="16" fillId="2" borderId="0" xfId="9" applyFont="1" applyFill="1" applyAlignment="1">
      <alignment horizontal="center"/>
    </xf>
    <xf numFmtId="0" fontId="18" fillId="2" borderId="0" xfId="0" applyFont="1" applyFill="1" applyAlignment="1">
      <alignment horizontal="left"/>
    </xf>
  </cellXfs>
  <cellStyles count="15">
    <cellStyle name="Comma 2" xfId="4"/>
    <cellStyle name="Comma 3" xfId="5"/>
    <cellStyle name="Currency" xfId="1" builtinId="4"/>
    <cellStyle name="Currency 2 2" xfId="10"/>
    <cellStyle name="Hyperlink 2" xfId="7"/>
    <cellStyle name="Normal" xfId="0" builtinId="0"/>
    <cellStyle name="Normal 2" xfId="3"/>
    <cellStyle name="Normal 2 2" xfId="9"/>
    <cellStyle name="Normal 2 3" xfId="13"/>
    <cellStyle name="Normal 3" xfId="6"/>
    <cellStyle name="Normal 3 2" xfId="8"/>
    <cellStyle name="Normal 4" xfId="12"/>
    <cellStyle name="Normal 5" xfId="14"/>
    <cellStyle name="Percent" xfId="2"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Normal="100" workbookViewId="0">
      <selection activeCell="A8" sqref="A8"/>
    </sheetView>
  </sheetViews>
  <sheetFormatPr defaultRowHeight="15"/>
  <cols>
    <col min="1" max="1" width="107.140625" customWidth="1"/>
  </cols>
  <sheetData>
    <row r="1" spans="1:1" ht="18">
      <c r="A1" s="1" t="s">
        <v>41</v>
      </c>
    </row>
    <row r="3" spans="1:1">
      <c r="A3" s="2" t="s">
        <v>8</v>
      </c>
    </row>
    <row r="4" spans="1:1" ht="23.1" customHeight="1">
      <c r="A4" s="3" t="s">
        <v>9</v>
      </c>
    </row>
    <row r="5" spans="1:1" ht="54">
      <c r="A5" s="4" t="s">
        <v>42</v>
      </c>
    </row>
    <row r="6" spans="1:1" ht="27">
      <c r="A6" s="5" t="s">
        <v>10</v>
      </c>
    </row>
    <row r="7" spans="1:1" ht="40.5">
      <c r="A7" s="4" t="s">
        <v>43</v>
      </c>
    </row>
    <row r="8" spans="1:1" ht="27">
      <c r="A8" s="6" t="s">
        <v>44</v>
      </c>
    </row>
    <row r="9" spans="1:1">
      <c r="A9" s="6" t="s">
        <v>45</v>
      </c>
    </row>
    <row r="10" spans="1:1" ht="40.5">
      <c r="A10" s="4" t="s">
        <v>11</v>
      </c>
    </row>
    <row r="11" spans="1:1">
      <c r="A11" s="7" t="s">
        <v>12</v>
      </c>
    </row>
    <row r="12" spans="1:1" ht="27">
      <c r="A12" s="6" t="s">
        <v>13</v>
      </c>
    </row>
    <row r="13" spans="1:1" ht="27">
      <c r="A13" s="6" t="s">
        <v>14</v>
      </c>
    </row>
    <row r="14" spans="1:1" ht="27">
      <c r="A14" s="4" t="s">
        <v>15</v>
      </c>
    </row>
    <row r="15" spans="1:1" ht="40.5">
      <c r="A15" s="4" t="s">
        <v>47</v>
      </c>
    </row>
    <row r="16" spans="1:1">
      <c r="A16" s="7" t="s">
        <v>16</v>
      </c>
    </row>
    <row r="17" spans="1:1" ht="67.5">
      <c r="A17" s="4" t="s">
        <v>51</v>
      </c>
    </row>
    <row r="18" spans="1:1">
      <c r="A18" s="7" t="s">
        <v>17</v>
      </c>
    </row>
    <row r="19" spans="1:1" ht="94.5">
      <c r="A19" s="36" t="s">
        <v>46</v>
      </c>
    </row>
    <row r="20" spans="1:1">
      <c r="A20" s="7" t="s">
        <v>18</v>
      </c>
    </row>
    <row r="21" spans="1:1" ht="67.5">
      <c r="A21" s="4" t="s">
        <v>50</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6"/>
  <sheetViews>
    <sheetView workbookViewId="0">
      <selection activeCell="D22" sqref="D22"/>
    </sheetView>
  </sheetViews>
  <sheetFormatPr defaultRowHeight="15"/>
  <cols>
    <col min="3" max="3" width="32.140625" customWidth="1"/>
    <col min="4" max="4" width="14.7109375" customWidth="1"/>
    <col min="5" max="5" width="13.85546875" customWidth="1"/>
    <col min="6" max="6" width="13.7109375" customWidth="1"/>
    <col min="7" max="8" width="12.28515625" customWidth="1"/>
    <col min="9" max="9" width="10" bestFit="1" customWidth="1"/>
    <col min="11" max="11" width="14.7109375" bestFit="1" customWidth="1"/>
  </cols>
  <sheetData>
    <row r="1" spans="1:49" ht="18">
      <c r="A1" s="42" t="s">
        <v>41</v>
      </c>
      <c r="B1" s="42"/>
      <c r="C1" s="42"/>
      <c r="D1" s="42"/>
      <c r="E1" s="42"/>
      <c r="F1" s="42"/>
      <c r="G1" s="42"/>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s="8" customFormat="1" ht="15.75">
      <c r="A2" s="9" t="s">
        <v>48</v>
      </c>
    </row>
    <row r="3" spans="1:49" s="8" customFormat="1"/>
    <row r="4" spans="1:49" s="8" customFormat="1" ht="15.75">
      <c r="C4" s="10" t="s">
        <v>19</v>
      </c>
      <c r="D4" s="11"/>
      <c r="E4" s="11"/>
      <c r="F4" s="11"/>
      <c r="G4" s="11"/>
      <c r="H4" s="11"/>
    </row>
    <row r="5" spans="1:49" s="8" customFormat="1">
      <c r="C5" s="43" t="s">
        <v>20</v>
      </c>
      <c r="D5" s="43"/>
      <c r="E5" s="43"/>
      <c r="F5" s="43"/>
      <c r="G5" s="43"/>
      <c r="H5" s="11"/>
    </row>
    <row r="6" spans="1:49" s="8" customFormat="1" ht="22.5">
      <c r="C6" s="12" t="s">
        <v>21</v>
      </c>
      <c r="D6" s="12" t="s">
        <v>22</v>
      </c>
      <c r="E6" s="13" t="s">
        <v>23</v>
      </c>
      <c r="F6" s="13" t="s">
        <v>24</v>
      </c>
      <c r="G6" s="13" t="s">
        <v>25</v>
      </c>
      <c r="H6" s="11"/>
    </row>
    <row r="7" spans="1:49" s="8" customFormat="1">
      <c r="C7" s="14" t="s">
        <v>26</v>
      </c>
      <c r="D7" s="15">
        <f>E21</f>
        <v>108940.63613977977</v>
      </c>
      <c r="E7" s="16">
        <f>D7/$D$36</f>
        <v>9.9118128703401392E-2</v>
      </c>
      <c r="F7" s="17">
        <f>E32</f>
        <v>7328011.7246420402</v>
      </c>
      <c r="G7" s="18">
        <f>F7/$D$36</f>
        <v>6.6672899571758686</v>
      </c>
      <c r="H7" s="11"/>
    </row>
    <row r="8" spans="1:49" s="8" customFormat="1">
      <c r="C8" s="14" t="s">
        <v>27</v>
      </c>
      <c r="D8" s="15">
        <f>D21</f>
        <v>156947.23196379753</v>
      </c>
      <c r="E8" s="16">
        <f>D8/$D$36</f>
        <v>0.14279626490770853</v>
      </c>
      <c r="F8" s="17">
        <f>D32</f>
        <v>10557228.199999999</v>
      </c>
      <c r="G8" s="18">
        <f>F8/$D$36</f>
        <v>9.6053478349084109</v>
      </c>
      <c r="H8" s="11"/>
    </row>
    <row r="9" spans="1:49" s="8" customFormat="1">
      <c r="C9" s="14" t="s">
        <v>28</v>
      </c>
      <c r="D9" s="19">
        <f>SUM(D7:D8)</f>
        <v>265887.86810357729</v>
      </c>
      <c r="E9" s="16">
        <f>SUM(E7:E8)</f>
        <v>0.24191439361110992</v>
      </c>
      <c r="F9" s="17">
        <f>SUM(F7:F8)</f>
        <v>17885239.924642041</v>
      </c>
      <c r="G9" s="18">
        <f>SUM(G7:G8)</f>
        <v>16.272637792084279</v>
      </c>
      <c r="H9" s="20"/>
    </row>
    <row r="10" spans="1:49" s="8" customFormat="1">
      <c r="C10" s="11"/>
      <c r="D10" s="11"/>
      <c r="E10" s="11"/>
      <c r="F10" s="11"/>
      <c r="G10" s="11"/>
      <c r="H10" s="11"/>
    </row>
    <row r="11" spans="1:49" s="8" customFormat="1">
      <c r="C11" s="11"/>
      <c r="D11" s="11"/>
      <c r="E11" s="11"/>
      <c r="F11" s="11"/>
      <c r="G11" s="11"/>
      <c r="H11" s="11"/>
    </row>
    <row r="12" spans="1:49" s="8" customFormat="1">
      <c r="C12" s="44" t="s">
        <v>29</v>
      </c>
      <c r="D12" s="44"/>
      <c r="E12" s="44"/>
      <c r="F12" s="44"/>
      <c r="G12" s="44"/>
      <c r="H12" s="44"/>
    </row>
    <row r="13" spans="1:49" s="8" customFormat="1">
      <c r="C13" s="21" t="s">
        <v>30</v>
      </c>
      <c r="D13" s="21" t="s">
        <v>27</v>
      </c>
      <c r="E13" s="21" t="s">
        <v>26</v>
      </c>
      <c r="F13" s="21" t="s">
        <v>0</v>
      </c>
      <c r="G13" s="21" t="s">
        <v>31</v>
      </c>
      <c r="H13" s="22"/>
      <c r="I13" s="39"/>
    </row>
    <row r="14" spans="1:49" s="8" customFormat="1">
      <c r="C14" s="14" t="s">
        <v>1</v>
      </c>
      <c r="D14" s="15">
        <v>0</v>
      </c>
      <c r="E14" s="23">
        <v>580.94426182515201</v>
      </c>
      <c r="F14" s="15">
        <f t="shared" ref="F14:F20" si="0">SUM(D14:E14)</f>
        <v>580.94426182515201</v>
      </c>
      <c r="G14" s="24">
        <f t="shared" ref="G14:G21" si="1">F14/$F$21</f>
        <v>2.184922034873903E-3</v>
      </c>
      <c r="H14" s="22"/>
      <c r="J14" s="25"/>
    </row>
    <row r="15" spans="1:49" s="8" customFormat="1">
      <c r="C15" s="14" t="s">
        <v>2</v>
      </c>
      <c r="D15" s="15">
        <v>0</v>
      </c>
      <c r="E15" s="23">
        <v>9189.844000000001</v>
      </c>
      <c r="F15" s="15">
        <f t="shared" si="0"/>
        <v>9189.844000000001</v>
      </c>
      <c r="G15" s="24">
        <f t="shared" si="1"/>
        <v>3.4562855633639041E-2</v>
      </c>
      <c r="H15" s="22"/>
      <c r="J15" s="25"/>
    </row>
    <row r="16" spans="1:49" s="8" customFormat="1">
      <c r="C16" s="14" t="s">
        <v>3</v>
      </c>
      <c r="D16" s="23">
        <v>22137.558145930867</v>
      </c>
      <c r="E16" s="23">
        <v>1221.9489999712271</v>
      </c>
      <c r="F16" s="15">
        <f t="shared" si="0"/>
        <v>23359.507145902095</v>
      </c>
      <c r="G16" s="24">
        <f t="shared" si="1"/>
        <v>8.7854731065812819E-2</v>
      </c>
      <c r="H16" s="22"/>
      <c r="J16" s="25"/>
    </row>
    <row r="17" spans="3:10" s="8" customFormat="1">
      <c r="C17" s="14" t="s">
        <v>4</v>
      </c>
      <c r="D17" s="15">
        <v>64389.32835410408</v>
      </c>
      <c r="E17" s="23">
        <v>1690.1304769437938</v>
      </c>
      <c r="F17" s="15">
        <f t="shared" si="0"/>
        <v>66079.458831047872</v>
      </c>
      <c r="G17" s="24">
        <f t="shared" si="1"/>
        <v>0.24852378298548941</v>
      </c>
      <c r="H17" s="22"/>
      <c r="J17" s="25"/>
    </row>
    <row r="18" spans="3:10" s="8" customFormat="1">
      <c r="C18" s="14" t="s">
        <v>5</v>
      </c>
      <c r="D18" s="15">
        <v>64356.280503849644</v>
      </c>
      <c r="E18" s="23">
        <v>2978.7589200227994</v>
      </c>
      <c r="F18" s="15">
        <f t="shared" si="0"/>
        <v>67335.03942387244</v>
      </c>
      <c r="G18" s="24">
        <f t="shared" si="1"/>
        <v>0.25324600142208031</v>
      </c>
      <c r="H18" s="22"/>
      <c r="J18" s="25"/>
    </row>
    <row r="19" spans="3:10" s="8" customFormat="1">
      <c r="C19" s="14" t="s">
        <v>6</v>
      </c>
      <c r="D19" s="15">
        <v>6064.0649599129429</v>
      </c>
      <c r="E19" s="23">
        <v>45258.384899294128</v>
      </c>
      <c r="F19" s="15">
        <f t="shared" si="0"/>
        <v>51322.449859207074</v>
      </c>
      <c r="G19" s="24">
        <f t="shared" si="1"/>
        <v>0.19302290933866259</v>
      </c>
      <c r="H19" s="22"/>
      <c r="J19" s="25"/>
    </row>
    <row r="20" spans="3:10" s="8" customFormat="1">
      <c r="C20" s="14" t="s">
        <v>7</v>
      </c>
      <c r="D20" s="15">
        <v>0</v>
      </c>
      <c r="E20" s="23">
        <v>48020.624581722674</v>
      </c>
      <c r="F20" s="15">
        <f t="shared" si="0"/>
        <v>48020.624581722674</v>
      </c>
      <c r="G20" s="24">
        <f t="shared" si="1"/>
        <v>0.18060479751944197</v>
      </c>
      <c r="H20" s="22"/>
      <c r="J20" s="25"/>
    </row>
    <row r="21" spans="3:10" s="8" customFormat="1">
      <c r="C21" s="14" t="s">
        <v>28</v>
      </c>
      <c r="D21" s="19">
        <f>SUM(D14:D20)</f>
        <v>156947.23196379753</v>
      </c>
      <c r="E21" s="19">
        <f>SUM(E14:E20)</f>
        <v>108940.63613977977</v>
      </c>
      <c r="F21" s="19">
        <f>SUM(F14:F20)</f>
        <v>265887.86810357729</v>
      </c>
      <c r="G21" s="24">
        <f t="shared" si="1"/>
        <v>1</v>
      </c>
      <c r="H21" s="22"/>
      <c r="J21" s="25"/>
    </row>
    <row r="22" spans="3:10" s="8" customFormat="1">
      <c r="C22" s="26"/>
      <c r="D22" s="26"/>
      <c r="E22" s="26"/>
      <c r="F22" s="26"/>
      <c r="G22" s="26"/>
      <c r="H22" s="26"/>
    </row>
    <row r="23" spans="3:10" s="8" customFormat="1">
      <c r="C23" s="44" t="s">
        <v>32</v>
      </c>
      <c r="D23" s="44"/>
      <c r="E23" s="44"/>
      <c r="F23" s="44"/>
      <c r="G23" s="44"/>
      <c r="H23" s="44"/>
    </row>
    <row r="24" spans="3:10" s="8" customFormat="1">
      <c r="C24" s="21" t="s">
        <v>30</v>
      </c>
      <c r="D24" s="21" t="s">
        <v>27</v>
      </c>
      <c r="E24" s="21" t="s">
        <v>26</v>
      </c>
      <c r="F24" s="21" t="s">
        <v>0</v>
      </c>
      <c r="G24" s="21" t="s">
        <v>31</v>
      </c>
      <c r="H24" s="22"/>
    </row>
    <row r="25" spans="3:10" s="8" customFormat="1">
      <c r="C25" s="14" t="s">
        <v>1</v>
      </c>
      <c r="D25" s="17">
        <f>D14*$D$37</f>
        <v>0</v>
      </c>
      <c r="E25" s="17">
        <f>E14*$D$37</f>
        <v>39077.854810356854</v>
      </c>
      <c r="F25" s="17">
        <f t="shared" ref="F25:F31" si="2">SUM(D25:E25)</f>
        <v>39077.854810356854</v>
      </c>
      <c r="G25" s="27">
        <f t="shared" ref="G25:G32" si="3">F25/$F$32</f>
        <v>2.184922034873903E-3</v>
      </c>
      <c r="H25" s="22"/>
    </row>
    <row r="26" spans="3:10" s="8" customFormat="1">
      <c r="C26" s="14" t="s">
        <v>2</v>
      </c>
      <c r="D26" s="17">
        <f t="shared" ref="D26:D31" si="4">D15*$D$37</f>
        <v>0</v>
      </c>
      <c r="E26" s="17">
        <f t="shared" ref="E26:E31" si="5">E15*$D$37</f>
        <v>618164.96548839996</v>
      </c>
      <c r="F26" s="17">
        <f t="shared" si="2"/>
        <v>618164.96548839996</v>
      </c>
      <c r="G26" s="27">
        <f t="shared" si="3"/>
        <v>3.4562855633639041E-2</v>
      </c>
      <c r="H26" s="22"/>
    </row>
    <row r="27" spans="3:10" s="8" customFormat="1">
      <c r="C27" s="14" t="s">
        <v>3</v>
      </c>
      <c r="D27" s="17">
        <f t="shared" si="4"/>
        <v>1489107.2000000002</v>
      </c>
      <c r="E27" s="17">
        <f t="shared" si="5"/>
        <v>82195.743626964555</v>
      </c>
      <c r="F27" s="17">
        <f t="shared" si="2"/>
        <v>1571302.9436269647</v>
      </c>
      <c r="G27" s="27">
        <f t="shared" si="3"/>
        <v>8.7854731065812833E-2</v>
      </c>
      <c r="H27" s="22"/>
    </row>
    <row r="28" spans="3:10" s="8" customFormat="1">
      <c r="C28" s="14" t="s">
        <v>4</v>
      </c>
      <c r="D28" s="17">
        <f t="shared" si="4"/>
        <v>4331219</v>
      </c>
      <c r="E28" s="17">
        <f t="shared" si="5"/>
        <v>113688.48567514893</v>
      </c>
      <c r="F28" s="17">
        <f t="shared" si="2"/>
        <v>4444907.4856751487</v>
      </c>
      <c r="G28" s="27">
        <f t="shared" si="3"/>
        <v>0.24852378298548941</v>
      </c>
      <c r="H28" s="22"/>
    </row>
    <row r="29" spans="3:10" s="8" customFormat="1">
      <c r="C29" s="14" t="s">
        <v>5</v>
      </c>
      <c r="D29" s="17">
        <f t="shared" si="4"/>
        <v>4328996</v>
      </c>
      <c r="E29" s="17">
        <f t="shared" si="5"/>
        <v>200369.4953901456</v>
      </c>
      <c r="F29" s="17">
        <f t="shared" si="2"/>
        <v>4529365.495390146</v>
      </c>
      <c r="G29" s="27">
        <f t="shared" si="3"/>
        <v>0.25324600142208037</v>
      </c>
      <c r="H29" s="22"/>
    </row>
    <row r="30" spans="3:10" s="8" customFormat="1">
      <c r="C30" s="14" t="s">
        <v>6</v>
      </c>
      <c r="D30" s="17">
        <f t="shared" si="4"/>
        <v>407906</v>
      </c>
      <c r="E30" s="17">
        <f t="shared" si="5"/>
        <v>3044355.0444744085</v>
      </c>
      <c r="F30" s="17">
        <f t="shared" si="2"/>
        <v>3452261.0444744085</v>
      </c>
      <c r="G30" s="27">
        <f t="shared" si="3"/>
        <v>0.19302290933866259</v>
      </c>
      <c r="H30" s="22"/>
    </row>
    <row r="31" spans="3:10" s="8" customFormat="1">
      <c r="C31" s="14" t="s">
        <v>7</v>
      </c>
      <c r="D31" s="17">
        <f t="shared" si="4"/>
        <v>0</v>
      </c>
      <c r="E31" s="17">
        <f t="shared" si="5"/>
        <v>3230160.1351766153</v>
      </c>
      <c r="F31" s="17">
        <f t="shared" si="2"/>
        <v>3230160.1351766153</v>
      </c>
      <c r="G31" s="27">
        <f t="shared" si="3"/>
        <v>0.180604797519442</v>
      </c>
      <c r="H31" s="22"/>
    </row>
    <row r="32" spans="3:10" s="8" customFormat="1">
      <c r="C32" s="14" t="s">
        <v>0</v>
      </c>
      <c r="D32" s="17">
        <f>SUM(D25:D31)</f>
        <v>10557228.199999999</v>
      </c>
      <c r="E32" s="17">
        <f>SUM(E25:E31)</f>
        <v>7328011.7246420402</v>
      </c>
      <c r="F32" s="17">
        <f>SUM(F25:F31)</f>
        <v>17885239.924642038</v>
      </c>
      <c r="G32" s="27">
        <f t="shared" si="3"/>
        <v>1</v>
      </c>
      <c r="H32" s="22"/>
    </row>
    <row r="33" spans="3:8" s="8" customFormat="1">
      <c r="C33" s="11"/>
      <c r="D33" s="11"/>
      <c r="E33" s="11"/>
      <c r="F33" s="11"/>
      <c r="G33" s="11"/>
      <c r="H33" s="11"/>
    </row>
    <row r="34" spans="3:8" s="8" customFormat="1">
      <c r="C34" s="11"/>
      <c r="D34" s="11"/>
      <c r="E34" s="11"/>
      <c r="F34" s="11"/>
      <c r="G34" s="11"/>
      <c r="H34" s="11"/>
    </row>
    <row r="35" spans="3:8" s="8" customFormat="1" ht="15.75">
      <c r="C35" s="10" t="s">
        <v>33</v>
      </c>
      <c r="D35" s="11"/>
      <c r="E35" s="11"/>
      <c r="F35" s="11"/>
      <c r="G35" s="11"/>
      <c r="H35" s="11"/>
    </row>
    <row r="36" spans="3:8" s="8" customFormat="1">
      <c r="C36" s="14" t="s">
        <v>34</v>
      </c>
      <c r="D36" s="37">
        <v>1099099</v>
      </c>
      <c r="E36" s="11"/>
      <c r="F36" s="11"/>
      <c r="G36" s="11"/>
      <c r="H36" s="11"/>
    </row>
    <row r="37" spans="3:8" s="8" customFormat="1">
      <c r="C37" s="14" t="s">
        <v>35</v>
      </c>
      <c r="D37" s="38">
        <v>67.266099999999994</v>
      </c>
      <c r="E37" s="11"/>
      <c r="F37" s="11"/>
      <c r="G37" s="11"/>
      <c r="H37" s="11"/>
    </row>
    <row r="38" spans="3:8" s="8" customFormat="1"/>
    <row r="39" spans="3:8" s="8" customFormat="1"/>
    <row r="40" spans="3:8" s="8" customFormat="1" ht="15.75">
      <c r="C40" s="45" t="s">
        <v>36</v>
      </c>
      <c r="D40" s="45"/>
      <c r="E40" s="45"/>
    </row>
    <row r="41" spans="3:8" s="8" customFormat="1" ht="25.7" customHeight="1">
      <c r="C41" s="28"/>
      <c r="D41" s="29" t="s">
        <v>37</v>
      </c>
      <c r="E41" s="29" t="s">
        <v>20</v>
      </c>
    </row>
    <row r="42" spans="3:8" s="8" customFormat="1">
      <c r="C42" s="30" t="s">
        <v>38</v>
      </c>
      <c r="D42" s="31">
        <f>D36</f>
        <v>1099099</v>
      </c>
      <c r="E42" s="32">
        <f>E9</f>
        <v>0.24191439361110992</v>
      </c>
    </row>
    <row r="43" spans="3:8" s="8" customFormat="1">
      <c r="C43" s="30" t="s">
        <v>39</v>
      </c>
      <c r="D43" s="31">
        <f>'Aug Costing Model'!D36</f>
        <v>1059433</v>
      </c>
      <c r="E43" s="32">
        <f>'Aug Costing Model'!E9</f>
        <v>0.21399743198083104</v>
      </c>
    </row>
    <row r="44" spans="3:8" s="8" customFormat="1">
      <c r="C44" s="30" t="s">
        <v>40</v>
      </c>
      <c r="D44" s="40">
        <f>SUMPRODUCT(D42:D43,E42:E43)/(SUM(D42:D43))</f>
        <v>0.22821241911601267</v>
      </c>
      <c r="E44" s="41"/>
    </row>
    <row r="45" spans="3:8" s="8" customFormat="1"/>
    <row r="46" spans="3:8" s="8" customFormat="1"/>
    <row r="47" spans="3:8" s="8" customFormat="1"/>
    <row r="48" spans="3: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sheetData>
  <mergeCells count="6">
    <mergeCell ref="D44:E44"/>
    <mergeCell ref="A1:G1"/>
    <mergeCell ref="C5:G5"/>
    <mergeCell ref="C12:H12"/>
    <mergeCell ref="C23:H23"/>
    <mergeCell ref="C40:E40"/>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6"/>
  <sheetViews>
    <sheetView workbookViewId="0">
      <selection activeCell="D18" sqref="D18"/>
    </sheetView>
  </sheetViews>
  <sheetFormatPr defaultRowHeight="15"/>
  <cols>
    <col min="3" max="3" width="32.140625" customWidth="1"/>
    <col min="4" max="4" width="14.7109375" customWidth="1"/>
    <col min="5" max="5" width="13.85546875" customWidth="1"/>
    <col min="6" max="6" width="13.7109375" customWidth="1"/>
    <col min="7" max="8" width="12.28515625" customWidth="1"/>
    <col min="10" max="10" width="12.5703125" bestFit="1" customWidth="1"/>
  </cols>
  <sheetData>
    <row r="1" spans="1:49" ht="18">
      <c r="A1" s="42" t="s">
        <v>41</v>
      </c>
      <c r="B1" s="42"/>
      <c r="C1" s="42"/>
      <c r="D1" s="42"/>
      <c r="E1" s="42"/>
      <c r="F1" s="42"/>
      <c r="G1" s="42"/>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s="8" customFormat="1" ht="15.75">
      <c r="A2" s="9" t="s">
        <v>49</v>
      </c>
    </row>
    <row r="3" spans="1:49" s="8" customFormat="1"/>
    <row r="4" spans="1:49" s="8" customFormat="1" ht="15.75">
      <c r="C4" s="10" t="s">
        <v>19</v>
      </c>
      <c r="D4" s="11"/>
      <c r="E4" s="11"/>
      <c r="F4" s="11"/>
      <c r="G4" s="11"/>
      <c r="H4" s="11"/>
    </row>
    <row r="5" spans="1:49" s="8" customFormat="1">
      <c r="C5" s="43" t="s">
        <v>20</v>
      </c>
      <c r="D5" s="43"/>
      <c r="E5" s="43"/>
      <c r="F5" s="43"/>
      <c r="G5" s="43"/>
      <c r="H5" s="11"/>
    </row>
    <row r="6" spans="1:49" s="8" customFormat="1" ht="22.5">
      <c r="C6" s="12" t="s">
        <v>21</v>
      </c>
      <c r="D6" s="12" t="s">
        <v>22</v>
      </c>
      <c r="E6" s="13" t="s">
        <v>23</v>
      </c>
      <c r="F6" s="13" t="s">
        <v>24</v>
      </c>
      <c r="G6" s="13" t="s">
        <v>25</v>
      </c>
      <c r="H6" s="11"/>
    </row>
    <row r="7" spans="1:49" s="8" customFormat="1">
      <c r="C7" s="14" t="s">
        <v>26</v>
      </c>
      <c r="D7" s="15">
        <f>E21</f>
        <v>106878.32523334239</v>
      </c>
      <c r="E7" s="16">
        <f>D7/$D$36</f>
        <v>0.10088257136915915</v>
      </c>
      <c r="F7" s="17">
        <f>E32</f>
        <v>7189288.112978532</v>
      </c>
      <c r="G7" s="18">
        <f>F7/$D$36</f>
        <v>6.7859771339749964</v>
      </c>
      <c r="H7" s="11"/>
    </row>
    <row r="8" spans="1:49" s="8" customFormat="1">
      <c r="C8" s="14" t="s">
        <v>27</v>
      </c>
      <c r="D8" s="15">
        <f>D21</f>
        <v>119837.61612240538</v>
      </c>
      <c r="E8" s="16">
        <f>D8/$D$36</f>
        <v>0.11311486061167188</v>
      </c>
      <c r="F8" s="17">
        <f>D32</f>
        <v>8061009.0698513333</v>
      </c>
      <c r="G8" s="18">
        <f>F8/$D$36</f>
        <v>7.6087955253907831</v>
      </c>
      <c r="H8" s="11"/>
    </row>
    <row r="9" spans="1:49" s="8" customFormat="1">
      <c r="C9" s="14" t="s">
        <v>28</v>
      </c>
      <c r="D9" s="19">
        <f>SUM(D7:D8)</f>
        <v>226715.94135574775</v>
      </c>
      <c r="E9" s="33">
        <f>SUM(E7:E8)</f>
        <v>0.21399743198083104</v>
      </c>
      <c r="F9" s="17">
        <f>SUM(F7:F8)</f>
        <v>15250297.182829864</v>
      </c>
      <c r="G9" s="18">
        <f>SUM(G7:G8)</f>
        <v>14.394772659365779</v>
      </c>
      <c r="H9" s="20"/>
    </row>
    <row r="10" spans="1:49" s="8" customFormat="1">
      <c r="C10" s="11"/>
      <c r="D10" s="11"/>
      <c r="E10" s="11"/>
      <c r="F10" s="11"/>
      <c r="G10" s="11"/>
      <c r="H10" s="11"/>
    </row>
    <row r="11" spans="1:49" s="8" customFormat="1">
      <c r="C11" s="11"/>
      <c r="D11" s="11"/>
      <c r="E11" s="11"/>
      <c r="F11" s="11"/>
      <c r="G11" s="11"/>
      <c r="H11" s="11"/>
    </row>
    <row r="12" spans="1:49" s="8" customFormat="1">
      <c r="C12" s="44" t="s">
        <v>29</v>
      </c>
      <c r="D12" s="44"/>
      <c r="E12" s="44"/>
      <c r="F12" s="44"/>
      <c r="G12" s="44"/>
      <c r="H12" s="44"/>
    </row>
    <row r="13" spans="1:49" s="8" customFormat="1">
      <c r="C13" s="21" t="s">
        <v>30</v>
      </c>
      <c r="D13" s="21" t="s">
        <v>27</v>
      </c>
      <c r="E13" s="21" t="s">
        <v>26</v>
      </c>
      <c r="F13" s="21" t="s">
        <v>0</v>
      </c>
      <c r="G13" s="21" t="s">
        <v>31</v>
      </c>
      <c r="H13" s="22"/>
    </row>
    <row r="14" spans="1:49" s="8" customFormat="1">
      <c r="C14" s="14" t="s">
        <v>1</v>
      </c>
      <c r="D14" s="15">
        <v>459.07225184751314</v>
      </c>
      <c r="E14" s="23">
        <v>1372.3451739719576</v>
      </c>
      <c r="F14" s="15">
        <f t="shared" ref="F14:F20" si="0">SUM(D14:E14)</f>
        <v>1831.4174258194707</v>
      </c>
      <c r="G14" s="24">
        <f t="shared" ref="G14:G21" si="1">F14/$F$21</f>
        <v>8.0780266922021622E-3</v>
      </c>
      <c r="H14" s="22"/>
      <c r="I14" s="34"/>
    </row>
    <row r="15" spans="1:49" s="8" customFormat="1">
      <c r="C15" s="14" t="s">
        <v>2</v>
      </c>
      <c r="D15" s="15">
        <v>0</v>
      </c>
      <c r="E15" s="23">
        <v>9235.3341354240929</v>
      </c>
      <c r="F15" s="15">
        <f t="shared" si="0"/>
        <v>9235.3341354240929</v>
      </c>
      <c r="G15" s="24">
        <f t="shared" si="1"/>
        <v>4.073526581411676E-2</v>
      </c>
      <c r="H15" s="22"/>
      <c r="I15" s="34"/>
    </row>
    <row r="16" spans="1:49" s="8" customFormat="1">
      <c r="C16" s="14" t="s">
        <v>3</v>
      </c>
      <c r="D16" s="23">
        <v>20656.982192387146</v>
      </c>
      <c r="E16" s="23">
        <v>919.23723557019139</v>
      </c>
      <c r="F16" s="15">
        <f t="shared" si="0"/>
        <v>21576.219427957338</v>
      </c>
      <c r="G16" s="24">
        <f t="shared" si="1"/>
        <v>9.5168514833729095E-2</v>
      </c>
      <c r="H16" s="22"/>
      <c r="I16" s="34"/>
    </row>
    <row r="17" spans="3:9" s="8" customFormat="1">
      <c r="C17" s="14" t="s">
        <v>4</v>
      </c>
      <c r="D17" s="15">
        <v>28386.93546972398</v>
      </c>
      <c r="E17" s="23">
        <v>37.989444444444445</v>
      </c>
      <c r="F17" s="15">
        <f t="shared" si="0"/>
        <v>28424.924914168423</v>
      </c>
      <c r="G17" s="24">
        <f t="shared" si="1"/>
        <v>0.12537682504454284</v>
      </c>
      <c r="H17" s="22"/>
      <c r="I17" s="34"/>
    </row>
    <row r="18" spans="3:9" s="8" customFormat="1">
      <c r="C18" s="14" t="s">
        <v>5</v>
      </c>
      <c r="D18" s="15">
        <v>65862.566731236089</v>
      </c>
      <c r="E18" s="23">
        <v>333.58530951729114</v>
      </c>
      <c r="F18" s="15">
        <f t="shared" si="0"/>
        <v>66196.152040753383</v>
      </c>
      <c r="G18" s="24">
        <f t="shared" si="1"/>
        <v>0.29197837454615827</v>
      </c>
      <c r="H18" s="22"/>
      <c r="I18" s="34"/>
    </row>
    <row r="19" spans="3:9" s="8" customFormat="1">
      <c r="C19" s="14" t="s">
        <v>6</v>
      </c>
      <c r="D19" s="15">
        <v>4472.0594772106606</v>
      </c>
      <c r="E19" s="23">
        <v>44205.952031634122</v>
      </c>
      <c r="F19" s="15">
        <f t="shared" si="0"/>
        <v>48678.011508844786</v>
      </c>
      <c r="G19" s="24">
        <f t="shared" si="1"/>
        <v>0.21470925783936137</v>
      </c>
      <c r="H19" s="22"/>
      <c r="I19" s="34"/>
    </row>
    <row r="20" spans="3:9" s="8" customFormat="1">
      <c r="C20" s="14" t="s">
        <v>7</v>
      </c>
      <c r="D20" s="15">
        <v>0</v>
      </c>
      <c r="E20" s="23">
        <v>50773.881902780289</v>
      </c>
      <c r="F20" s="15">
        <f t="shared" si="0"/>
        <v>50773.881902780289</v>
      </c>
      <c r="G20" s="24">
        <f t="shared" si="1"/>
        <v>0.22395373522988948</v>
      </c>
      <c r="H20" s="22"/>
      <c r="I20" s="34"/>
    </row>
    <row r="21" spans="3:9" s="8" customFormat="1">
      <c r="C21" s="14" t="s">
        <v>28</v>
      </c>
      <c r="D21" s="19">
        <f>SUM(D14:D20)</f>
        <v>119837.61612240538</v>
      </c>
      <c r="E21" s="19">
        <f>SUM(E14:E20)</f>
        <v>106878.32523334239</v>
      </c>
      <c r="F21" s="19">
        <f>SUM(F14:F20)</f>
        <v>226715.94135574778</v>
      </c>
      <c r="G21" s="24">
        <f t="shared" si="1"/>
        <v>1</v>
      </c>
      <c r="H21" s="22"/>
      <c r="I21" s="34"/>
    </row>
    <row r="22" spans="3:9" s="8" customFormat="1">
      <c r="C22" s="26"/>
      <c r="D22" s="26"/>
      <c r="E22" s="26"/>
      <c r="F22" s="26"/>
      <c r="G22" s="26"/>
      <c r="H22" s="26"/>
    </row>
    <row r="23" spans="3:9" s="8" customFormat="1">
      <c r="C23" s="44" t="s">
        <v>32</v>
      </c>
      <c r="D23" s="44"/>
      <c r="E23" s="44"/>
      <c r="F23" s="44"/>
      <c r="G23" s="44"/>
      <c r="H23" s="44"/>
    </row>
    <row r="24" spans="3:9" s="8" customFormat="1">
      <c r="C24" s="21" t="s">
        <v>30</v>
      </c>
      <c r="D24" s="21" t="s">
        <v>27</v>
      </c>
      <c r="E24" s="21" t="s">
        <v>26</v>
      </c>
      <c r="F24" s="21" t="s">
        <v>0</v>
      </c>
      <c r="G24" s="21" t="s">
        <v>31</v>
      </c>
      <c r="H24" s="22"/>
    </row>
    <row r="25" spans="3:9" s="8" customFormat="1">
      <c r="C25" s="14" t="s">
        <v>1</v>
      </c>
      <c r="D25" s="17">
        <f>D14*$D$37</f>
        <v>30880</v>
      </c>
      <c r="E25" s="17">
        <f>E14*$D$37</f>
        <v>92312.30770691509</v>
      </c>
      <c r="F25" s="17">
        <f t="shared" ref="F25:F31" si="2">SUM(D25:E25)</f>
        <v>123192.30770691509</v>
      </c>
      <c r="G25" s="27">
        <f t="shared" ref="G25:G32" si="3">F25/$F$32</f>
        <v>8.0780266922021622E-3</v>
      </c>
      <c r="H25" s="22"/>
    </row>
    <row r="26" spans="3:9" s="8" customFormat="1">
      <c r="C26" s="14" t="s">
        <v>2</v>
      </c>
      <c r="D26" s="17">
        <f t="shared" ref="D26:D31" si="4">D15*$D$37</f>
        <v>0</v>
      </c>
      <c r="E26" s="17">
        <f t="shared" ref="E26:E31" si="5">E15*$D$37</f>
        <v>621224.90948685049</v>
      </c>
      <c r="F26" s="17">
        <f t="shared" si="2"/>
        <v>621224.90948685049</v>
      </c>
      <c r="G26" s="27">
        <f t="shared" si="3"/>
        <v>4.0735265814116753E-2</v>
      </c>
      <c r="H26" s="22"/>
    </row>
    <row r="27" spans="3:9" s="8" customFormat="1">
      <c r="C27" s="14" t="s">
        <v>3</v>
      </c>
      <c r="D27" s="17">
        <f t="shared" si="4"/>
        <v>1389514.6298513329</v>
      </c>
      <c r="E27" s="17">
        <f t="shared" si="5"/>
        <v>61833.503811588045</v>
      </c>
      <c r="F27" s="17">
        <f t="shared" si="2"/>
        <v>1451348.1336629209</v>
      </c>
      <c r="G27" s="27">
        <f t="shared" si="3"/>
        <v>9.5168514833729081E-2</v>
      </c>
      <c r="H27" s="22"/>
    </row>
    <row r="28" spans="3:9" s="8" customFormat="1">
      <c r="C28" s="14" t="s">
        <v>4</v>
      </c>
      <c r="D28" s="17">
        <f t="shared" si="4"/>
        <v>1909478.44</v>
      </c>
      <c r="E28" s="17">
        <f t="shared" si="5"/>
        <v>2555.401768944444</v>
      </c>
      <c r="F28" s="17">
        <f t="shared" si="2"/>
        <v>1912033.8417689444</v>
      </c>
      <c r="G28" s="27">
        <f t="shared" si="3"/>
        <v>0.12537682504454281</v>
      </c>
      <c r="H28" s="22"/>
    </row>
    <row r="29" spans="3:9" s="8" customFormat="1">
      <c r="C29" s="14" t="s">
        <v>5</v>
      </c>
      <c r="D29" s="17">
        <f t="shared" si="4"/>
        <v>4430318</v>
      </c>
      <c r="E29" s="17">
        <f t="shared" si="5"/>
        <v>22438.982788521054</v>
      </c>
      <c r="F29" s="17">
        <f t="shared" si="2"/>
        <v>4452756.9827885209</v>
      </c>
      <c r="G29" s="27">
        <f t="shared" si="3"/>
        <v>0.29197837454615827</v>
      </c>
      <c r="H29" s="22"/>
    </row>
    <row r="30" spans="3:9" s="8" customFormat="1">
      <c r="C30" s="14" t="s">
        <v>6</v>
      </c>
      <c r="D30" s="17">
        <f t="shared" si="4"/>
        <v>300818</v>
      </c>
      <c r="E30" s="17">
        <f t="shared" si="5"/>
        <v>2973561.989955104</v>
      </c>
      <c r="F30" s="17">
        <f t="shared" si="2"/>
        <v>3274379.989955104</v>
      </c>
      <c r="G30" s="27">
        <f t="shared" si="3"/>
        <v>0.21470925783936137</v>
      </c>
      <c r="H30" s="22"/>
    </row>
    <row r="31" spans="3:9" s="8" customFormat="1">
      <c r="C31" s="14" t="s">
        <v>7</v>
      </c>
      <c r="D31" s="17">
        <f t="shared" si="4"/>
        <v>0</v>
      </c>
      <c r="E31" s="17">
        <f t="shared" si="5"/>
        <v>3415361.0174606089</v>
      </c>
      <c r="F31" s="17">
        <f t="shared" si="2"/>
        <v>3415361.0174606089</v>
      </c>
      <c r="G31" s="27">
        <f t="shared" si="3"/>
        <v>0.22395373522988946</v>
      </c>
      <c r="H31" s="22"/>
    </row>
    <row r="32" spans="3:9" s="8" customFormat="1">
      <c r="C32" s="14" t="s">
        <v>0</v>
      </c>
      <c r="D32" s="17">
        <f>SUM(D25:D31)</f>
        <v>8061009.0698513333</v>
      </c>
      <c r="E32" s="17">
        <f>SUM(E25:E31)</f>
        <v>7189288.112978532</v>
      </c>
      <c r="F32" s="17">
        <f>SUM(F25:F31)</f>
        <v>15250297.182829866</v>
      </c>
      <c r="G32" s="27">
        <f t="shared" si="3"/>
        <v>1</v>
      </c>
      <c r="H32" s="22"/>
    </row>
    <row r="33" spans="3:8" s="8" customFormat="1">
      <c r="C33" s="11"/>
      <c r="D33" s="11"/>
      <c r="E33" s="11"/>
      <c r="F33" s="11"/>
      <c r="G33" s="11"/>
      <c r="H33" s="11"/>
    </row>
    <row r="34" spans="3:8" s="8" customFormat="1">
      <c r="C34" s="11"/>
      <c r="D34" s="11"/>
      <c r="E34" s="11"/>
      <c r="F34" s="11"/>
      <c r="G34" s="11"/>
      <c r="H34" s="11"/>
    </row>
    <row r="35" spans="3:8" s="8" customFormat="1" ht="15.75">
      <c r="C35" s="10" t="s">
        <v>33</v>
      </c>
      <c r="D35" s="11"/>
      <c r="E35" s="11"/>
      <c r="F35" s="11"/>
      <c r="G35" s="11"/>
      <c r="H35" s="11"/>
    </row>
    <row r="36" spans="3:8" s="8" customFormat="1">
      <c r="C36" s="14" t="s">
        <v>34</v>
      </c>
      <c r="D36" s="37">
        <v>1059433</v>
      </c>
      <c r="E36" s="11"/>
      <c r="F36" s="11"/>
      <c r="G36" s="11"/>
      <c r="H36" s="11"/>
    </row>
    <row r="37" spans="3:8" s="8" customFormat="1">
      <c r="C37" s="14" t="s">
        <v>35</v>
      </c>
      <c r="D37" s="38">
        <v>67.266099999999994</v>
      </c>
      <c r="E37" s="11"/>
      <c r="F37" s="11"/>
      <c r="G37" s="11"/>
      <c r="H37" s="11"/>
    </row>
    <row r="38" spans="3:8" s="8" customFormat="1"/>
    <row r="39" spans="3:8" s="8" customFormat="1"/>
    <row r="40" spans="3:8" s="8" customFormat="1"/>
    <row r="41" spans="3:8" s="8" customFormat="1"/>
    <row r="42" spans="3:8" s="8" customFormat="1"/>
    <row r="43" spans="3:8" s="8" customFormat="1"/>
    <row r="44" spans="3:8" s="8" customFormat="1"/>
    <row r="45" spans="3:8" s="8" customFormat="1"/>
    <row r="46" spans="3:8" s="8" customFormat="1"/>
    <row r="47" spans="3:8" s="8" customFormat="1"/>
    <row r="48" spans="3:8" s="8" customFormat="1">
      <c r="C48" s="35"/>
    </row>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sheetData>
  <mergeCells count="4">
    <mergeCell ref="A1:G1"/>
    <mergeCell ref="C5:G5"/>
    <mergeCell ref="C12:H12"/>
    <mergeCell ref="C23:H2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2019-11-07T20:07:34Z</dcterms:created>
  <dcterms:modified xsi:type="dcterms:W3CDTF">2019-11-07T20:07:38Z</dcterms:modified>
</cp:coreProperties>
</file>