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mc:AlternateContent xmlns:mc="http://schemas.openxmlformats.org/markup-compatibility/2006">
    <mc:Choice Requires="x15">
      <x15ac:absPath xmlns:x15ac="http://schemas.microsoft.com/office/spreadsheetml/2010/11/ac" url="/Users/nicolezok/Downloads/Deworm the World costing models/"/>
    </mc:Choice>
  </mc:AlternateContent>
  <bookViews>
    <workbookView xWindow="0" yWindow="0" windowWidth="28800" windowHeight="18000"/>
  </bookViews>
  <sheets>
    <sheet name="Introduction" sheetId="2" r:id="rId1"/>
    <sheet name="Feb Costing Model" sheetId="11" r:id="rId2"/>
    <sheet name="Aug Costing Model" sheetId="1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2">#REF!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2">#REF!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2">#REF!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2">'[13]DATA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2">'[13]DATA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2">#REF!</definedName>
    <definedName name="Prof1_4">#REF!</definedName>
    <definedName name="Prof5_14" localSheetId="2">#REF!</definedName>
    <definedName name="Prof5_14">#REF!</definedName>
    <definedName name="ProfCovRate">'[3]Price List'!$D$64</definedName>
    <definedName name="ProfDeWorm" localSheetId="2">#REF!</definedName>
    <definedName name="ProfDeWorm">#REF!</definedName>
    <definedName name="ProfDistrict" localSheetId="2">#REF!</definedName>
    <definedName name="ProfDistrict">#REF!</definedName>
    <definedName name="ProfDiv" localSheetId="2">#REF!</definedName>
    <definedName name="ProfDiv">#REF!</definedName>
    <definedName name="ProfEMIS" localSheetId="2">#REF!</definedName>
    <definedName name="ProfEMIS">#REF!</definedName>
    <definedName name="ProfTTSessions" localSheetId="2">#REF!</definedName>
    <definedName name="ProfTTSessions">#REF!</definedName>
    <definedName name="ProfZones" localSheetId="2">#REF!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2">#REF!</definedName>
    <definedName name="ToT_Ayan_income">#REF!</definedName>
    <definedName name="ToT_Deepak_income" localSheetId="2">#REF!</definedName>
    <definedName name="ToT_Deepak_income">#REF!</definedName>
    <definedName name="TrainingForms">[3]Assumptions!$E$21</definedName>
    <definedName name="TrainingPoster">'[3]Price List'!$D$10</definedName>
    <definedName name="TTKit">'[3]Price List'!$D$4</definedName>
    <definedName name="v2DelhiY2" localSheetId="2">#REF!</definedName>
    <definedName name="v2DelhiY2">#REF!</definedName>
    <definedName name="z" localSheetId="2">#REF!</definedName>
    <definedName name="z">#REF!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40" i="11" l="1"/>
  <c r="D39" i="11"/>
  <c r="E27" i="12"/>
  <c r="E26" i="12"/>
  <c r="E28" i="12"/>
  <c r="E30" i="11"/>
  <c r="E29" i="11"/>
  <c r="E26" i="11"/>
  <c r="E24" i="11"/>
  <c r="E27" i="11"/>
  <c r="E28" i="11"/>
  <c r="E30" i="12"/>
  <c r="E29" i="12"/>
  <c r="E24" i="12"/>
  <c r="E25" i="12"/>
  <c r="E20" i="12"/>
  <c r="D7" i="12"/>
  <c r="E7" i="12"/>
  <c r="E25" i="11"/>
  <c r="E31" i="11"/>
  <c r="F7" i="11"/>
  <c r="E20" i="11"/>
  <c r="D7" i="11"/>
  <c r="D30" i="12"/>
  <c r="F30" i="12"/>
  <c r="F19" i="12"/>
  <c r="D25" i="12"/>
  <c r="F25" i="12"/>
  <c r="F14" i="12"/>
  <c r="E31" i="12"/>
  <c r="F7" i="12"/>
  <c r="G7" i="12"/>
  <c r="D26" i="12"/>
  <c r="F26" i="12"/>
  <c r="F15" i="12"/>
  <c r="E7" i="11"/>
  <c r="G7" i="11"/>
  <c r="D29" i="12"/>
  <c r="F29" i="12"/>
  <c r="F18" i="12"/>
  <c r="D28" i="12"/>
  <c r="F28" i="12"/>
  <c r="F17" i="12"/>
  <c r="D27" i="12"/>
  <c r="F27" i="12"/>
  <c r="F16" i="12"/>
  <c r="D24" i="12"/>
  <c r="D20" i="12"/>
  <c r="D8" i="12"/>
  <c r="F13" i="12"/>
  <c r="E8" i="12"/>
  <c r="E9" i="12"/>
  <c r="E40" i="11"/>
  <c r="D9" i="12"/>
  <c r="F24" i="12"/>
  <c r="D31" i="12"/>
  <c r="F8" i="12"/>
  <c r="F20" i="12"/>
  <c r="G17" i="12"/>
  <c r="G13" i="12"/>
  <c r="G16" i="12"/>
  <c r="D28" i="11"/>
  <c r="F28" i="11"/>
  <c r="F17" i="11"/>
  <c r="D24" i="11"/>
  <c r="F13" i="11"/>
  <c r="D27" i="11"/>
  <c r="F27" i="11"/>
  <c r="F16" i="11"/>
  <c r="D25" i="11"/>
  <c r="F25" i="11"/>
  <c r="F14" i="11"/>
  <c r="G18" i="12"/>
  <c r="D29" i="11"/>
  <c r="F29" i="11"/>
  <c r="F18" i="11"/>
  <c r="D30" i="11"/>
  <c r="F30" i="11"/>
  <c r="F19" i="11"/>
  <c r="F31" i="12"/>
  <c r="G24" i="12"/>
  <c r="G20" i="12"/>
  <c r="G19" i="12"/>
  <c r="G14" i="12"/>
  <c r="G15" i="12"/>
  <c r="G8" i="12"/>
  <c r="G9" i="12"/>
  <c r="F9" i="12"/>
  <c r="D26" i="11"/>
  <c r="F26" i="11"/>
  <c r="F15" i="11"/>
  <c r="F20" i="11"/>
  <c r="G20" i="11"/>
  <c r="D20" i="11"/>
  <c r="D8" i="11"/>
  <c r="D31" i="11"/>
  <c r="F8" i="11"/>
  <c r="F24" i="11"/>
  <c r="F31" i="11"/>
  <c r="G25" i="11"/>
  <c r="G27" i="11"/>
  <c r="G28" i="11"/>
  <c r="G30" i="12"/>
  <c r="G26" i="12"/>
  <c r="G25" i="12"/>
  <c r="G31" i="12"/>
  <c r="G28" i="12"/>
  <c r="G27" i="12"/>
  <c r="G29" i="12"/>
  <c r="G29" i="11"/>
  <c r="G8" i="11"/>
  <c r="G9" i="11"/>
  <c r="F9" i="11"/>
  <c r="E8" i="11"/>
  <c r="E9" i="11"/>
  <c r="E39" i="11"/>
  <c r="D41" i="11"/>
  <c r="D9" i="11"/>
  <c r="G14" i="11"/>
  <c r="G16" i="11"/>
  <c r="G15" i="11"/>
  <c r="G19" i="11"/>
  <c r="G18" i="11"/>
  <c r="G26" i="11"/>
  <c r="G13" i="11"/>
  <c r="G17" i="11"/>
  <c r="G24" i="11"/>
  <c r="G31" i="11"/>
  <c r="G30" i="11"/>
</calcChain>
</file>

<file path=xl/comments1.xml><?xml version="1.0" encoding="utf-8"?>
<comments xmlns="http://schemas.openxmlformats.org/spreadsheetml/2006/main">
  <authors>
    <author>grace</author>
  </authors>
  <commentList>
    <comment ref="F6" authorId="0">
      <text>
        <r>
          <rPr>
            <b/>
            <sz val="9"/>
            <color indexed="81"/>
            <rFont val="Tahoma"/>
            <charset val="1"/>
          </rPr>
          <t>grace:</t>
        </r>
        <r>
          <rPr>
            <sz val="9"/>
            <color indexed="81"/>
            <rFont val="Tahoma"/>
            <charset val="1"/>
          </rPr>
          <t xml:space="preserve">
change number format
</t>
        </r>
      </text>
    </comment>
  </commentList>
</comments>
</file>

<file path=xl/sharedStrings.xml><?xml version="1.0" encoding="utf-8"?>
<sst xmlns="http://schemas.openxmlformats.org/spreadsheetml/2006/main" count="112" uniqueCount="53">
  <si>
    <t>Total</t>
  </si>
  <si>
    <t xml:space="preserve">Total </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</si>
  <si>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</si>
  <si>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</si>
  <si>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</si>
  <si>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</si>
  <si>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</si>
  <si>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</si>
  <si>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</si>
  <si>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Telangana 2017 Cost per Child Analysis</t>
  </si>
  <si>
    <t>Feb NDD: November 2016- April 2017</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</si>
  <si>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</si>
  <si>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</si>
  <si>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</si>
  <si>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</si>
  <si>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</si>
  <si>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</si>
  <si>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</si>
  <si>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</si>
  <si>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</si>
  <si>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Cost by Program Area (USD) </t>
  </si>
  <si>
    <t xml:space="preserve">Cost Category </t>
  </si>
  <si>
    <t>Percentage</t>
  </si>
  <si>
    <t>Cost by Program Area (local currency)</t>
  </si>
  <si>
    <t>II. Assumptions</t>
  </si>
  <si>
    <t>Approximate # children treated</t>
  </si>
  <si>
    <t>Exchange rate</t>
  </si>
  <si>
    <t>Aug NDD: May 2017- October 2017</t>
  </si>
  <si>
    <t xml:space="preserve">Telangana 2017 Cost per Child Analysis </t>
  </si>
  <si>
    <t>Costing Model Assumptions and Data Sources</t>
  </si>
  <si>
    <t>a. Which costs are reported in this model</t>
  </si>
  <si>
    <t>2. These expenditures include costs to Evidence Action (including all donor contributions); partners such as the World Health Organization (WHO); and the Government of Telangana and its affiliates.</t>
  </si>
  <si>
    <t xml:space="preserve">b. Sources of this model's data  </t>
  </si>
  <si>
    <t xml:space="preserve">c. Costs associated with prevalence surveys  </t>
  </si>
  <si>
    <t xml:space="preserve">d. Costs associated with drugs </t>
  </si>
  <si>
    <t>e. Average cost per round</t>
  </si>
  <si>
    <r>
      <t xml:space="preserve">3. The February 2017 deworming round took place between </t>
    </r>
    <r>
      <rPr>
        <b/>
        <sz val="10"/>
        <color theme="1"/>
        <rFont val="Prensa Book"/>
        <family val="3"/>
      </rPr>
      <t>November 2016 - April 2017</t>
    </r>
    <r>
      <rPr>
        <sz val="10"/>
        <color theme="1"/>
        <rFont val="Prensa Book"/>
        <family val="3"/>
      </rPr>
      <t xml:space="preserve">, and the August treatment round took place between </t>
    </r>
    <r>
      <rPr>
        <b/>
        <sz val="10"/>
        <color theme="1"/>
        <rFont val="Prensa Book"/>
        <family val="3"/>
      </rPr>
      <t>May 2017-October 2017</t>
    </r>
    <r>
      <rPr>
        <sz val="10"/>
        <color theme="1"/>
        <rFont val="Prensa Book"/>
        <family val="3"/>
      </rPr>
      <t xml:space="preserve">. All costs included in each costing model (Feb '17 and Aug '17) fall within this range. </t>
    </r>
  </si>
  <si>
    <t xml:space="preserve">4. A 17% and a 18% indirect cost rate was applied to all of Evidence Action's global costs for 2016 and 2017, respectively. </t>
  </si>
  <si>
    <t>5. Service tax was calculated on all costs incurred by Evidence Action within India. A rate of 15% was applied to all costs incurred between November 2016-June 2017, and a rate of 18% was applied to all costs incurred between July 2017-October 2017.The rate has increased per government of India mandate.</t>
  </si>
  <si>
    <t>1. Expenditures from Evidence Action's financial statements were aggregated and categorized by program area</t>
  </si>
  <si>
    <t>2. Government and partner expenditures were aggregated by program area within a separate data sheet, and fed into the cost per child estimates.</t>
  </si>
  <si>
    <t>Drug costs are included in this model as an imputed cost.  Deworming tablets were purchased through the Telangana local government for both the February and August deworming rounds. The value of drugs in the model is calculated  based on the number of drugs distributed and the local market value of Albendazole. This is a conservative approach, as this assumes that the value of unused drugs remain a cost to the program, when in reality there are many cases where unused drugs are repurposed.  Drug transportation to administration sites was handled by the Health Department, and associated expenditures are included as direct costs.</t>
  </si>
  <si>
    <t># of Children Dewormed</t>
  </si>
  <si>
    <t>Feb Round</t>
  </si>
  <si>
    <t xml:space="preserve">Aug Round </t>
  </si>
  <si>
    <t xml:space="preserve">Weighted average cost per child (Feb &amp; Aug) </t>
  </si>
  <si>
    <t>Weighted Average Telangana</t>
  </si>
  <si>
    <r>
      <t xml:space="preserve">Deworming takes place biannually in Telangana. As mentioned in a.1 above, the model provides a cost per child per round. Cost per child can differ between rounds for a number of reasons, including changes in number of children treated, and cost differentials between rounds </t>
    </r>
    <r>
      <rPr>
        <b/>
        <sz val="10"/>
        <color theme="1"/>
        <rFont val="Prensa Book"/>
        <family val="3"/>
      </rPr>
      <t>The weighted average cost per child in Telangana across both rounds in 2017 is</t>
    </r>
    <r>
      <rPr>
        <b/>
        <sz val="10"/>
        <rFont val="Prensa Book"/>
        <family val="3"/>
      </rPr>
      <t xml:space="preserve"> $0.07.</t>
    </r>
  </si>
  <si>
    <t>Prevalence surveys are essential to informing treatment strategy, frequency, and the measurement of impact. For the Telangana program, a total of 2 prevalence surveys for STH are expected, across an expected 5 years of treatment (or 10 treatment rounds). The total costs of implementing these surveys, including Evidence Action's costs and all technical partner costs, are amortized across the 5 year duration.</t>
  </si>
  <si>
    <r>
      <t xml:space="preserve">1. This model includes </t>
    </r>
    <r>
      <rPr>
        <b/>
        <sz val="10"/>
        <color theme="1"/>
        <rFont val="Prensa Book"/>
        <family val="3"/>
      </rPr>
      <t>all contributing expenditures</t>
    </r>
    <r>
      <rPr>
        <sz val="10"/>
        <color theme="1"/>
        <rFont val="Prensa Book"/>
        <family val="3"/>
      </rPr>
      <t xml:space="preserve"> to the 2017 deworming rounds in Telangana, which included one treatment round occurring in February 2017 and another round in August 2017. The cost per child is calculated as a cost-per-child per-round rather than per-year. </t>
    </r>
  </si>
  <si>
    <t>6. Evidences Action's personnel costs are accounted for under the Program Management even though they are applicable across program areas. This is due to the way these costs are captured by Evidence Action's accounting system.</t>
  </si>
  <si>
    <r>
      <t>3. The "</t>
    </r>
    <r>
      <rPr>
        <b/>
        <sz val="10"/>
        <color theme="1"/>
        <rFont val="Prensa Book"/>
        <family val="3"/>
      </rPr>
      <t>Approximate # children treated</t>
    </r>
    <r>
      <rPr>
        <sz val="10"/>
        <color theme="1"/>
        <rFont val="Prensa Book"/>
        <family val="3"/>
      </rPr>
      <t>" (cell D34 in the model) is consistent with the Telangana government's reported treatment numbers.</t>
    </r>
  </si>
  <si>
    <r>
      <t xml:space="preserve">4. The </t>
    </r>
    <r>
      <rPr>
        <b/>
        <sz val="10"/>
        <color theme="1"/>
        <rFont val="Prensa Book"/>
        <family val="3"/>
      </rPr>
      <t>exchange rate</t>
    </r>
    <r>
      <rPr>
        <sz val="10"/>
        <color theme="1"/>
        <rFont val="Prensa Book"/>
        <family val="3"/>
      </rPr>
      <t xml:space="preserve"> for cost conversions (66 rupees; cell D35 in the model) is the average exchange rate over the time period of costs included in the model (November 2016-October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</si>
</sst>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_(&quot;$&quot;* #,##0_);_(&quot;$&quot;* \(#,##0\);_(&quot;$&quot;* &quot;-&quot;??_);_(@_)"/>
    <numFmt numFmtId="167" formatCode="[$INR]\ #,##0.00"/>
    <numFmt numFmtId="168" formatCode="[$INR]\ #,##0"/>
    <numFmt numFmtId="169" formatCode="_(* #,##0_);_(* \(#,##0\);_(* &quot;-&quot;??_);_(@_)"/>
  </numFmts>
  <fonts count="21" x14ac:knownFonts="1">
    <font>
      <sz val="11"/>
      <color theme="1"/>
      <name val="Calibri"/>
      <family val="2"/>
      <scheme val="minor"/>
    </font>
    <font>
      <sz val="11"/>
      <color theme="1"/>
      <name val="Calibri"/>
      <family val="2"/>
      <scheme val="minor"/>
    </font>
    <font>
      <sz val="8"/>
      <color theme="1"/>
      <name val="Tahoma"/>
      <family val="2"/>
    </font>
    <font>
      <b/>
      <sz val="14"/>
      <color theme="0"/>
      <name val="Tahoma"/>
      <family val="2"/>
    </font>
    <font>
      <sz val="10"/>
      <color rgb="FF000000"/>
      <name val="Arial"/>
      <family val="2"/>
    </font>
    <font>
      <sz val="11"/>
      <color rgb="FF000000"/>
      <name val="Calibri"/>
      <family val="2"/>
    </font>
    <font>
      <sz val="11"/>
      <color indexed="8"/>
      <name val="Calibri"/>
      <family val="2"/>
      <scheme val="minor"/>
    </font>
    <font>
      <sz val="12"/>
      <color theme="1"/>
      <name val="Tahoma"/>
      <family val="2"/>
    </font>
    <font>
      <sz val="10"/>
      <color theme="1"/>
      <name val="Tahoma"/>
      <family val="2"/>
    </font>
    <font>
      <b/>
      <sz val="8"/>
      <color theme="1"/>
      <name val="Tahoma"/>
      <family val="2"/>
    </font>
    <font>
      <sz val="12"/>
      <color indexed="8"/>
      <name val="Tahoma"/>
      <family val="2"/>
    </font>
    <font>
      <sz val="11"/>
      <color theme="1"/>
      <name val="TSTAR Mono Round"/>
      <family val="3"/>
    </font>
    <font>
      <u/>
      <sz val="10"/>
      <color theme="1"/>
      <name val="Prensa Book"/>
      <family val="3"/>
    </font>
    <font>
      <sz val="10"/>
      <color theme="1"/>
      <name val="Prensa Book"/>
      <family val="3"/>
    </font>
    <font>
      <b/>
      <sz val="10"/>
      <color theme="1"/>
      <name val="Prensa Book"/>
      <family val="3"/>
    </font>
    <font>
      <sz val="10"/>
      <name val="Prensa Book"/>
      <family val="3"/>
    </font>
    <font>
      <sz val="10"/>
      <color indexed="8"/>
      <name val="Prensa Book"/>
      <family val="3"/>
    </font>
    <font>
      <sz val="8"/>
      <color indexed="8"/>
      <name val="Tahoma"/>
      <family val="2"/>
    </font>
    <font>
      <b/>
      <sz val="10"/>
      <name val="Prensa Book"/>
      <family val="3"/>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7"/>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4" fillId="0" borderId="0"/>
    <xf numFmtId="9" fontId="1" fillId="0" borderId="0" applyFont="0" applyFill="0" applyBorder="0" applyAlignment="0" applyProtection="0"/>
    <xf numFmtId="0" fontId="5" fillId="0" borderId="0"/>
    <xf numFmtId="164" fontId="2"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cellStyleXfs>
  <cellXfs count="47">
    <xf numFmtId="0" fontId="0" fillId="0" borderId="0" xfId="0"/>
    <xf numFmtId="0" fontId="7" fillId="2" borderId="0" xfId="4" applyFont="1" applyFill="1"/>
    <xf numFmtId="0" fontId="2" fillId="2" borderId="0" xfId="4" applyFont="1" applyFill="1"/>
    <xf numFmtId="0" fontId="9" fillId="2" borderId="2" xfId="4" applyFont="1" applyFill="1" applyBorder="1"/>
    <xf numFmtId="0" fontId="9" fillId="2" borderId="2" xfId="4" applyFont="1" applyFill="1" applyBorder="1" applyAlignment="1">
      <alignment wrapText="1"/>
    </xf>
    <xf numFmtId="0" fontId="2" fillId="2" borderId="2" xfId="4" applyFont="1" applyFill="1" applyBorder="1"/>
    <xf numFmtId="164" fontId="2" fillId="2" borderId="2" xfId="8" applyNumberFormat="1" applyFont="1" applyFill="1" applyBorder="1"/>
    <xf numFmtId="167" fontId="2" fillId="2" borderId="2" xfId="4" applyNumberFormat="1" applyFont="1" applyFill="1" applyBorder="1"/>
    <xf numFmtId="164" fontId="9" fillId="2" borderId="2" xfId="4" applyNumberFormat="1" applyFont="1" applyFill="1" applyBorder="1"/>
    <xf numFmtId="164" fontId="9" fillId="2" borderId="2" xfId="2" applyNumberFormat="1" applyFont="1" applyFill="1" applyBorder="1"/>
    <xf numFmtId="167" fontId="9" fillId="2" borderId="2" xfId="4" applyNumberFormat="1" applyFont="1" applyFill="1" applyBorder="1"/>
    <xf numFmtId="166" fontId="2" fillId="2" borderId="0" xfId="4" applyNumberFormat="1" applyFont="1" applyFill="1" applyBorder="1"/>
    <xf numFmtId="0" fontId="9" fillId="2" borderId="0" xfId="4" applyFont="1" applyFill="1"/>
    <xf numFmtId="166" fontId="2" fillId="2" borderId="2" xfId="8" applyNumberFormat="1" applyFont="1" applyFill="1" applyBorder="1"/>
    <xf numFmtId="9" fontId="2" fillId="2" borderId="2" xfId="11" applyFont="1" applyFill="1" applyBorder="1"/>
    <xf numFmtId="166" fontId="9" fillId="2" borderId="2" xfId="4" applyNumberFormat="1" applyFont="1" applyFill="1" applyBorder="1"/>
    <xf numFmtId="9" fontId="9" fillId="2" borderId="2" xfId="11" applyFont="1" applyFill="1" applyBorder="1"/>
    <xf numFmtId="0" fontId="2" fillId="2" borderId="0" xfId="4" applyFont="1" applyFill="1" applyBorder="1"/>
    <xf numFmtId="168" fontId="2" fillId="2" borderId="2" xfId="4" applyNumberFormat="1" applyFont="1" applyFill="1" applyBorder="1"/>
    <xf numFmtId="9" fontId="2" fillId="2" borderId="2" xfId="6" applyFont="1" applyFill="1" applyBorder="1"/>
    <xf numFmtId="168" fontId="9" fillId="2" borderId="2" xfId="4" applyNumberFormat="1" applyFont="1" applyFill="1" applyBorder="1"/>
    <xf numFmtId="9" fontId="9" fillId="2" borderId="2" xfId="6" applyFont="1" applyFill="1" applyBorder="1"/>
    <xf numFmtId="169" fontId="2" fillId="2" borderId="2" xfId="2" applyNumberFormat="1" applyFont="1" applyFill="1" applyBorder="1"/>
    <xf numFmtId="0" fontId="7" fillId="2" borderId="0" xfId="0" applyFont="1" applyFill="1"/>
    <xf numFmtId="0" fontId="0" fillId="2" borderId="0" xfId="0" applyFill="1"/>
    <xf numFmtId="0" fontId="11" fillId="0" borderId="0" xfId="0" applyFont="1"/>
    <xf numFmtId="0" fontId="12" fillId="0" borderId="0" xfId="5" applyFont="1" applyAlignment="1">
      <alignment horizontal="left" indent="1"/>
    </xf>
    <xf numFmtId="0" fontId="13" fillId="0" borderId="0" xfId="0" applyFont="1" applyAlignment="1">
      <alignment horizontal="left" wrapText="1" indent="2"/>
    </xf>
    <xf numFmtId="0" fontId="15" fillId="0" borderId="0" xfId="0" applyFont="1" applyAlignment="1">
      <alignment horizontal="left" wrapText="1" indent="2"/>
    </xf>
    <xf numFmtId="0" fontId="12" fillId="0" borderId="0" xfId="0" applyFont="1" applyAlignment="1">
      <alignment horizontal="left" indent="1"/>
    </xf>
    <xf numFmtId="0" fontId="16" fillId="0" borderId="0" xfId="0" applyFont="1" applyAlignment="1">
      <alignment horizontal="left" wrapText="1" indent="2"/>
    </xf>
    <xf numFmtId="0" fontId="3" fillId="3" borderId="0" xfId="4" applyFont="1" applyFill="1" applyAlignment="1">
      <alignment vertical="center"/>
    </xf>
    <xf numFmtId="166" fontId="2" fillId="0" borderId="2" xfId="8" applyNumberFormat="1" applyFont="1" applyFill="1" applyBorder="1"/>
    <xf numFmtId="166" fontId="0" fillId="2" borderId="0" xfId="1" applyNumberFormat="1" applyFont="1" applyFill="1"/>
    <xf numFmtId="0" fontId="0" fillId="2" borderId="2" xfId="0" applyFill="1" applyBorder="1"/>
    <xf numFmtId="0" fontId="17" fillId="2" borderId="2" xfId="0" applyFont="1" applyFill="1" applyBorder="1" applyAlignment="1">
      <alignment wrapText="1"/>
    </xf>
    <xf numFmtId="0" fontId="17" fillId="2" borderId="2" xfId="0" applyFont="1" applyFill="1" applyBorder="1"/>
    <xf numFmtId="169" fontId="17" fillId="2" borderId="2" xfId="0" applyNumberFormat="1" applyFont="1" applyFill="1" applyBorder="1"/>
    <xf numFmtId="164" fontId="17" fillId="2" borderId="2" xfId="0" applyNumberFormat="1" applyFont="1" applyFill="1" applyBorder="1"/>
    <xf numFmtId="166" fontId="2" fillId="2" borderId="2" xfId="4" applyNumberFormat="1" applyFont="1" applyFill="1" applyBorder="1"/>
    <xf numFmtId="1" fontId="2" fillId="2" borderId="2" xfId="4" applyNumberFormat="1" applyFont="1" applyFill="1" applyBorder="1"/>
    <xf numFmtId="164" fontId="17" fillId="2" borderId="3" xfId="1" applyNumberFormat="1" applyFont="1" applyFill="1" applyBorder="1" applyAlignment="1">
      <alignment horizontal="center"/>
    </xf>
    <xf numFmtId="164" fontId="17" fillId="2" borderId="4" xfId="1" applyNumberFormat="1" applyFont="1" applyFill="1" applyBorder="1" applyAlignment="1">
      <alignment horizontal="center"/>
    </xf>
    <xf numFmtId="0" fontId="3" fillId="3" borderId="0" xfId="4" applyFont="1" applyFill="1" applyAlignment="1">
      <alignment horizontal="left" vertical="center"/>
    </xf>
    <xf numFmtId="0" fontId="8" fillId="2" borderId="1" xfId="4" applyFont="1" applyFill="1" applyBorder="1" applyAlignment="1">
      <alignment horizontal="center"/>
    </xf>
    <xf numFmtId="0" fontId="8" fillId="2" borderId="0" xfId="4" applyFont="1" applyFill="1" applyAlignment="1">
      <alignment horizontal="center"/>
    </xf>
    <xf numFmtId="0" fontId="10" fillId="2" borderId="0" xfId="0" applyFont="1" applyFill="1" applyAlignment="1">
      <alignment horizontal="left"/>
    </xf>
  </cellXfs>
  <cellStyles count="13">
    <cellStyle name="Comma 2" xfId="2"/>
    <cellStyle name="Currency" xfId="1" builtinId="4"/>
    <cellStyle name="Currency 2" xfId="3"/>
    <cellStyle name="Currency 2 2" xfId="8"/>
    <cellStyle name="Currency 3" xfId="10"/>
    <cellStyle name="Currency 4" xfId="12"/>
    <cellStyle name="Normal" xfId="0" builtinId="0"/>
    <cellStyle name="Normal 2" xfId="4"/>
    <cellStyle name="Normal 3" xfId="5"/>
    <cellStyle name="Normal 4" xfId="7"/>
    <cellStyle name="Normal 5" xfId="9"/>
    <cellStyle name="Percent" xfId="6"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20" Type="http://schemas.openxmlformats.org/officeDocument/2006/relationships/externalLink" Target="externalLinks/externalLink17.xml"/><Relationship Id="rId21" Type="http://schemas.openxmlformats.org/officeDocument/2006/relationships/externalLink" Target="externalLinks/externalLink18.xml"/><Relationship Id="rId22" Type="http://schemas.openxmlformats.org/officeDocument/2006/relationships/externalLink" Target="externalLinks/externalLink19.xml"/><Relationship Id="rId23" Type="http://schemas.openxmlformats.org/officeDocument/2006/relationships/externalLink" Target="externalLinks/externalLink20.xml"/><Relationship Id="rId24" Type="http://schemas.openxmlformats.org/officeDocument/2006/relationships/externalLink" Target="externalLinks/externalLink21.xml"/><Relationship Id="rId25" Type="http://schemas.openxmlformats.org/officeDocument/2006/relationships/externalLink" Target="externalLinks/externalLink22.xml"/><Relationship Id="rId26" Type="http://schemas.openxmlformats.org/officeDocument/2006/relationships/externalLink" Target="externalLinks/externalLink23.xml"/><Relationship Id="rId27" Type="http://schemas.openxmlformats.org/officeDocument/2006/relationships/externalLink" Target="externalLinks/externalLink24.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externalLink" Target="externalLinks/externalLink7.xml"/><Relationship Id="rId11" Type="http://schemas.openxmlformats.org/officeDocument/2006/relationships/externalLink" Target="externalLinks/externalLink8.xml"/><Relationship Id="rId12" Type="http://schemas.openxmlformats.org/officeDocument/2006/relationships/externalLink" Target="externalLinks/externalLink9.xml"/><Relationship Id="rId13" Type="http://schemas.openxmlformats.org/officeDocument/2006/relationships/externalLink" Target="externalLinks/externalLink10.xml"/><Relationship Id="rId14" Type="http://schemas.openxmlformats.org/officeDocument/2006/relationships/externalLink" Target="externalLinks/externalLink11.xml"/><Relationship Id="rId15" Type="http://schemas.openxmlformats.org/officeDocument/2006/relationships/externalLink" Target="externalLinks/externalLink12.xml"/><Relationship Id="rId16" Type="http://schemas.openxmlformats.org/officeDocument/2006/relationships/externalLink" Target="externalLinks/externalLink13.xml"/><Relationship Id="rId17" Type="http://schemas.openxmlformats.org/officeDocument/2006/relationships/externalLink" Target="externalLinks/externalLink14.xml"/><Relationship Id="rId18" Type="http://schemas.openxmlformats.org/officeDocument/2006/relationships/externalLink" Target="externalLinks/externalLink15.xml"/><Relationship Id="rId19" Type="http://schemas.openxmlformats.org/officeDocument/2006/relationships/externalLink" Target="externalLinks/externalLink1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ColWidth="8.83203125" defaultRowHeight="15" x14ac:dyDescent="0.2"/>
  <cols>
    <col min="1" max="1" width="109.6640625" customWidth="1"/>
  </cols>
  <sheetData>
    <row r="1" spans="1:1" ht="18" x14ac:dyDescent="0.2">
      <c r="A1" s="31" t="s">
        <v>28</v>
      </c>
    </row>
    <row r="3" spans="1:1" x14ac:dyDescent="0.2">
      <c r="A3" s="25" t="s">
        <v>29</v>
      </c>
    </row>
    <row r="4" spans="1:1" ht="22.25" customHeight="1" x14ac:dyDescent="0.2">
      <c r="A4" s="26" t="s">
        <v>30</v>
      </c>
    </row>
    <row r="5" spans="1:1" ht="27" x14ac:dyDescent="0.2">
      <c r="A5" s="27" t="s">
        <v>49</v>
      </c>
    </row>
    <row r="6" spans="1:1" ht="27" x14ac:dyDescent="0.2">
      <c r="A6" s="28" t="s">
        <v>31</v>
      </c>
    </row>
    <row r="7" spans="1:1" ht="27" x14ac:dyDescent="0.2">
      <c r="A7" s="27" t="s">
        <v>36</v>
      </c>
    </row>
    <row r="8" spans="1:1" x14ac:dyDescent="0.2">
      <c r="A8" s="30" t="s">
        <v>37</v>
      </c>
    </row>
    <row r="9" spans="1:1" ht="27" x14ac:dyDescent="0.2">
      <c r="A9" s="30" t="s">
        <v>38</v>
      </c>
    </row>
    <row r="10" spans="1:1" ht="27" x14ac:dyDescent="0.2">
      <c r="A10" s="27" t="s">
        <v>50</v>
      </c>
    </row>
    <row r="11" spans="1:1" x14ac:dyDescent="0.2">
      <c r="A11" s="29" t="s">
        <v>32</v>
      </c>
    </row>
    <row r="12" spans="1:1" x14ac:dyDescent="0.2">
      <c r="A12" s="30" t="s">
        <v>39</v>
      </c>
    </row>
    <row r="13" spans="1:1" x14ac:dyDescent="0.2">
      <c r="A13" s="30" t="s">
        <v>40</v>
      </c>
    </row>
    <row r="14" spans="1:1" x14ac:dyDescent="0.2">
      <c r="A14" s="27" t="s">
        <v>51</v>
      </c>
    </row>
    <row r="15" spans="1:1" ht="27" x14ac:dyDescent="0.2">
      <c r="A15" s="27" t="s">
        <v>52</v>
      </c>
    </row>
    <row r="16" spans="1:1" x14ac:dyDescent="0.2">
      <c r="A16" s="29" t="s">
        <v>33</v>
      </c>
    </row>
    <row r="17" spans="1:1" ht="40" x14ac:dyDescent="0.2">
      <c r="A17" s="27" t="s">
        <v>48</v>
      </c>
    </row>
    <row r="18" spans="1:1" x14ac:dyDescent="0.2">
      <c r="A18" s="29" t="s">
        <v>34</v>
      </c>
    </row>
    <row r="19" spans="1:1" ht="83.75" customHeight="1" x14ac:dyDescent="0.2">
      <c r="A19" s="28" t="s">
        <v>41</v>
      </c>
    </row>
    <row r="20" spans="1:1" x14ac:dyDescent="0.2">
      <c r="A20" s="29" t="s">
        <v>35</v>
      </c>
    </row>
    <row r="21" spans="1:1" ht="40" x14ac:dyDescent="0.2">
      <c r="A21" s="27" t="s">
        <v>47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workbookViewId="0">
      <selection sqref="A1:H1"/>
    </sheetView>
  </sheetViews>
  <sheetFormatPr baseColWidth="10" defaultColWidth="8.83203125" defaultRowHeight="15" x14ac:dyDescent="0.2"/>
  <cols>
    <col min="3" max="3" width="33.5" customWidth="1"/>
    <col min="4" max="4" width="13.33203125" bestFit="1" customWidth="1"/>
    <col min="5" max="5" width="15.1640625" customWidth="1"/>
    <col min="6" max="6" width="14.83203125" bestFit="1" customWidth="1"/>
    <col min="7" max="7" width="13.5" customWidth="1"/>
    <col min="10" max="10" width="12.5" bestFit="1" customWidth="1"/>
  </cols>
  <sheetData>
    <row r="1" spans="1:26" ht="18" x14ac:dyDescent="0.2">
      <c r="A1" s="43" t="s">
        <v>9</v>
      </c>
      <c r="B1" s="43"/>
      <c r="C1" s="43"/>
      <c r="D1" s="43"/>
      <c r="E1" s="43"/>
      <c r="F1" s="43"/>
      <c r="G1" s="43"/>
      <c r="H1" s="43"/>
      <c r="I1" s="24"/>
      <c r="J1" s="24"/>
      <c r="K1" s="24"/>
      <c r="L1" s="24"/>
      <c r="M1" s="24"/>
      <c r="N1" s="24"/>
      <c r="O1" s="24"/>
      <c r="P1" s="24"/>
      <c r="Q1" s="24"/>
      <c r="R1" s="24"/>
      <c r="S1" s="24"/>
      <c r="T1" s="24"/>
      <c r="U1" s="24"/>
      <c r="V1" s="24"/>
      <c r="W1" s="24"/>
      <c r="X1" s="24"/>
      <c r="Y1" s="24"/>
      <c r="Z1" s="24"/>
    </row>
    <row r="2" spans="1:26" s="24" customFormat="1" ht="16" x14ac:dyDescent="0.2">
      <c r="A2" s="23" t="s">
        <v>10</v>
      </c>
    </row>
    <row r="3" spans="1:26" s="24" customFormat="1" x14ac:dyDescent="0.2"/>
    <row r="4" spans="1:26" s="24" customFormat="1" ht="16" x14ac:dyDescent="0.2">
      <c r="C4" s="1" t="s">
        <v>11</v>
      </c>
      <c r="D4" s="2"/>
      <c r="E4" s="2"/>
      <c r="F4" s="2"/>
      <c r="G4" s="2"/>
      <c r="H4" s="2"/>
    </row>
    <row r="5" spans="1:26" s="24" customFormat="1" x14ac:dyDescent="0.2">
      <c r="C5" s="44" t="s">
        <v>12</v>
      </c>
      <c r="D5" s="44"/>
      <c r="E5" s="44"/>
      <c r="F5" s="44"/>
      <c r="G5" s="44"/>
      <c r="H5" s="2"/>
    </row>
    <row r="6" spans="1:26" s="24" customFormat="1" ht="23" x14ac:dyDescent="0.2">
      <c r="C6" s="3" t="s">
        <v>13</v>
      </c>
      <c r="D6" s="3" t="s">
        <v>14</v>
      </c>
      <c r="E6" s="4" t="s">
        <v>15</v>
      </c>
      <c r="F6" s="4" t="s">
        <v>16</v>
      </c>
      <c r="G6" s="4" t="s">
        <v>17</v>
      </c>
      <c r="H6" s="2"/>
    </row>
    <row r="7" spans="1:26" s="24" customFormat="1" x14ac:dyDescent="0.2">
      <c r="C7" s="5" t="s">
        <v>18</v>
      </c>
      <c r="D7" s="6">
        <f>E20</f>
        <v>273987.41395775334</v>
      </c>
      <c r="E7" s="6">
        <f>D7/$D$34</f>
        <v>3.0527770735019184E-2</v>
      </c>
      <c r="F7" s="39">
        <f>E31</f>
        <v>17987673.747950885</v>
      </c>
      <c r="G7" s="7">
        <f>F7/$D$34</f>
        <v>2.0041927192992826</v>
      </c>
      <c r="H7" s="2"/>
    </row>
    <row r="8" spans="1:26" s="24" customFormat="1" x14ac:dyDescent="0.2">
      <c r="C8" s="5" t="s">
        <v>19</v>
      </c>
      <c r="D8" s="6">
        <f>D20</f>
        <v>282143.69696969696</v>
      </c>
      <c r="E8" s="6">
        <f>D8/$D$34</f>
        <v>3.1436546558849324E-2</v>
      </c>
      <c r="F8" s="39">
        <f>D31</f>
        <v>18523145.635858182</v>
      </c>
      <c r="G8" s="7">
        <f>F8/$D$34</f>
        <v>2.0638551789464339</v>
      </c>
      <c r="H8" s="2"/>
    </row>
    <row r="9" spans="1:26" s="24" customFormat="1" x14ac:dyDescent="0.2">
      <c r="C9" s="3" t="s">
        <v>1</v>
      </c>
      <c r="D9" s="8">
        <f>SUM(D7:D8)</f>
        <v>556131.11092745024</v>
      </c>
      <c r="E9" s="9">
        <f>SUM(E7:E8)</f>
        <v>6.1964317293868504E-2</v>
      </c>
      <c r="F9" s="15">
        <f>SUM(F7:F8)</f>
        <v>36510819.383809067</v>
      </c>
      <c r="G9" s="10">
        <f>SUM(G7:G8)</f>
        <v>4.068047898245716</v>
      </c>
      <c r="H9" s="11"/>
    </row>
    <row r="10" spans="1:26" s="24" customFormat="1" x14ac:dyDescent="0.2">
      <c r="C10" s="2"/>
      <c r="D10" s="2"/>
      <c r="E10" s="2"/>
      <c r="F10" s="2"/>
      <c r="G10" s="2"/>
      <c r="H10" s="2"/>
    </row>
    <row r="11" spans="1:26" s="24" customFormat="1" x14ac:dyDescent="0.2">
      <c r="C11" s="45" t="s">
        <v>20</v>
      </c>
      <c r="D11" s="45"/>
      <c r="E11" s="45"/>
      <c r="F11" s="45"/>
      <c r="G11" s="45"/>
      <c r="H11" s="45"/>
    </row>
    <row r="12" spans="1:26" s="24" customFormat="1" x14ac:dyDescent="0.2">
      <c r="C12" s="12" t="s">
        <v>21</v>
      </c>
      <c r="D12" s="12" t="s">
        <v>19</v>
      </c>
      <c r="E12" s="12" t="s">
        <v>18</v>
      </c>
      <c r="F12" s="12" t="s">
        <v>0</v>
      </c>
      <c r="G12" s="12" t="s">
        <v>22</v>
      </c>
    </row>
    <row r="13" spans="1:26" s="24" customFormat="1" x14ac:dyDescent="0.2">
      <c r="C13" s="5" t="s">
        <v>2</v>
      </c>
      <c r="D13" s="13">
        <v>899.15151515151513</v>
      </c>
      <c r="E13" s="32">
        <v>5836.8180224753496</v>
      </c>
      <c r="F13" s="13">
        <f t="shared" ref="F13:F19" si="0">SUM(D13:E13)</f>
        <v>6735.9695376268646</v>
      </c>
      <c r="G13" s="14">
        <f t="shared" ref="G13:G20" si="1">F13/$F$20</f>
        <v>1.2112196935707127E-2</v>
      </c>
      <c r="J13" s="33"/>
    </row>
    <row r="14" spans="1:26" s="24" customFormat="1" x14ac:dyDescent="0.2">
      <c r="C14" s="5" t="s">
        <v>3</v>
      </c>
      <c r="D14" s="13">
        <v>0</v>
      </c>
      <c r="E14" s="32">
        <v>27785.20391765784</v>
      </c>
      <c r="F14" s="13">
        <f t="shared" si="0"/>
        <v>27785.20391765784</v>
      </c>
      <c r="G14" s="14">
        <f t="shared" si="1"/>
        <v>4.9961606843610909E-2</v>
      </c>
      <c r="J14" s="33"/>
    </row>
    <row r="15" spans="1:26" s="24" customFormat="1" x14ac:dyDescent="0.2">
      <c r="C15" s="5" t="s">
        <v>4</v>
      </c>
      <c r="D15" s="32">
        <v>116344.54545454546</v>
      </c>
      <c r="E15" s="32">
        <v>15095.963122621692</v>
      </c>
      <c r="F15" s="13">
        <f t="shared" si="0"/>
        <v>131440.50857716714</v>
      </c>
      <c r="G15" s="14">
        <f t="shared" si="1"/>
        <v>0.23634805892798563</v>
      </c>
      <c r="J15" s="33"/>
    </row>
    <row r="16" spans="1:26" s="24" customFormat="1" x14ac:dyDescent="0.2">
      <c r="C16" s="5" t="s">
        <v>5</v>
      </c>
      <c r="D16" s="13">
        <v>58376.954545454544</v>
      </c>
      <c r="E16" s="32">
        <v>19196.93757038008</v>
      </c>
      <c r="F16" s="13">
        <f t="shared" si="0"/>
        <v>77573.89211583462</v>
      </c>
      <c r="G16" s="14">
        <f t="shared" si="1"/>
        <v>0.13948849577299491</v>
      </c>
      <c r="J16" s="33"/>
    </row>
    <row r="17" spans="3:10" s="24" customFormat="1" x14ac:dyDescent="0.2">
      <c r="C17" s="5" t="s">
        <v>6</v>
      </c>
      <c r="D17" s="13">
        <v>101356.37878787878</v>
      </c>
      <c r="E17" s="32">
        <v>13651.908140254583</v>
      </c>
      <c r="F17" s="13">
        <f t="shared" si="0"/>
        <v>115008.28692813337</v>
      </c>
      <c r="G17" s="14">
        <f t="shared" si="1"/>
        <v>0.20680067104380478</v>
      </c>
      <c r="J17" s="33"/>
    </row>
    <row r="18" spans="3:10" s="24" customFormat="1" x14ac:dyDescent="0.2">
      <c r="C18" s="5" t="s">
        <v>7</v>
      </c>
      <c r="D18" s="13">
        <v>5166.666666666667</v>
      </c>
      <c r="E18" s="32">
        <v>61625.413037322869</v>
      </c>
      <c r="F18" s="13">
        <f t="shared" si="0"/>
        <v>66792.079703989541</v>
      </c>
      <c r="G18" s="14">
        <f t="shared" si="1"/>
        <v>0.12010131854087704</v>
      </c>
      <c r="J18" s="33"/>
    </row>
    <row r="19" spans="3:10" s="24" customFormat="1" x14ac:dyDescent="0.2">
      <c r="C19" s="5" t="s">
        <v>8</v>
      </c>
      <c r="D19" s="13">
        <v>0</v>
      </c>
      <c r="E19" s="32">
        <v>130795.17014704095</v>
      </c>
      <c r="F19" s="13">
        <f t="shared" si="0"/>
        <v>130795.17014704095</v>
      </c>
      <c r="G19" s="14">
        <f t="shared" si="1"/>
        <v>0.23518765193501956</v>
      </c>
      <c r="J19" s="33"/>
    </row>
    <row r="20" spans="3:10" s="24" customFormat="1" x14ac:dyDescent="0.2">
      <c r="C20" s="3" t="s">
        <v>1</v>
      </c>
      <c r="D20" s="15">
        <f>SUM(D13:D19)</f>
        <v>282143.69696969696</v>
      </c>
      <c r="E20" s="15">
        <f>SUM(E13:E19)</f>
        <v>273987.41395775334</v>
      </c>
      <c r="F20" s="15">
        <f>SUM(F13:F19)</f>
        <v>556131.11092745035</v>
      </c>
      <c r="G20" s="16">
        <f t="shared" si="1"/>
        <v>1</v>
      </c>
      <c r="J20" s="33"/>
    </row>
    <row r="21" spans="3:10" s="24" customFormat="1" x14ac:dyDescent="0.2">
      <c r="C21" s="17"/>
      <c r="D21" s="17"/>
      <c r="E21" s="17"/>
      <c r="F21" s="17"/>
      <c r="G21" s="17"/>
      <c r="H21" s="17"/>
    </row>
    <row r="22" spans="3:10" s="24" customFormat="1" x14ac:dyDescent="0.2">
      <c r="C22" s="45" t="s">
        <v>23</v>
      </c>
      <c r="D22" s="45"/>
      <c r="E22" s="45"/>
      <c r="F22" s="45"/>
      <c r="G22" s="45"/>
      <c r="H22" s="45"/>
    </row>
    <row r="23" spans="3:10" s="24" customFormat="1" x14ac:dyDescent="0.2">
      <c r="C23" s="12" t="s">
        <v>21</v>
      </c>
      <c r="D23" s="12" t="s">
        <v>19</v>
      </c>
      <c r="E23" s="12" t="s">
        <v>18</v>
      </c>
      <c r="F23" s="12" t="s">
        <v>0</v>
      </c>
      <c r="G23" s="12" t="s">
        <v>22</v>
      </c>
    </row>
    <row r="24" spans="3:10" s="24" customFormat="1" x14ac:dyDescent="0.2">
      <c r="C24" s="5" t="s">
        <v>2</v>
      </c>
      <c r="D24" s="18">
        <f>D13*$D$35</f>
        <v>59030.609730909091</v>
      </c>
      <c r="E24" s="18">
        <f>E13*$D$35</f>
        <v>383195.62492981949</v>
      </c>
      <c r="F24" s="18">
        <f t="shared" ref="F24:F30" si="2">SUM(D24:E24)</f>
        <v>442226.2346607286</v>
      </c>
      <c r="G24" s="19">
        <f>F24/$F$31</f>
        <v>1.2112196935707129E-2</v>
      </c>
    </row>
    <row r="25" spans="3:10" s="24" customFormat="1" x14ac:dyDescent="0.2">
      <c r="C25" s="5" t="s">
        <v>3</v>
      </c>
      <c r="D25" s="18">
        <f t="shared" ref="D25:E25" si="3">D14*$D$35</f>
        <v>0</v>
      </c>
      <c r="E25" s="18">
        <f t="shared" si="3"/>
        <v>1824139.203591957</v>
      </c>
      <c r="F25" s="18">
        <f t="shared" si="2"/>
        <v>1824139.203591957</v>
      </c>
      <c r="G25" s="19">
        <f t="shared" ref="G25:G31" si="4">F25/$F$31</f>
        <v>4.9961606843610909E-2</v>
      </c>
    </row>
    <row r="26" spans="3:10" s="24" customFormat="1" x14ac:dyDescent="0.2">
      <c r="C26" s="5" t="s">
        <v>4</v>
      </c>
      <c r="D26" s="18">
        <f t="shared" ref="D26:E26" si="5">D15*$D$35</f>
        <v>7638189.2721272726</v>
      </c>
      <c r="E26" s="18">
        <f t="shared" si="5"/>
        <v>991072.01910627307</v>
      </c>
      <c r="F26" s="18">
        <f t="shared" si="2"/>
        <v>8629261.2912335452</v>
      </c>
      <c r="G26" s="19">
        <f t="shared" si="4"/>
        <v>0.23634805892798563</v>
      </c>
    </row>
    <row r="27" spans="3:10" s="24" customFormat="1" x14ac:dyDescent="0.2">
      <c r="C27" s="5" t="s">
        <v>5</v>
      </c>
      <c r="D27" s="18">
        <f t="shared" ref="D27:E27" si="6">D16*$D$35</f>
        <v>3832532.2962627271</v>
      </c>
      <c r="E27" s="18">
        <f t="shared" si="6"/>
        <v>1260306.979024305</v>
      </c>
      <c r="F27" s="18">
        <f t="shared" si="2"/>
        <v>5092839.2752870321</v>
      </c>
      <c r="G27" s="19">
        <f t="shared" si="4"/>
        <v>0.13948849577299491</v>
      </c>
    </row>
    <row r="28" spans="3:10" s="24" customFormat="1" x14ac:dyDescent="0.2">
      <c r="C28" s="5" t="s">
        <v>6</v>
      </c>
      <c r="D28" s="18">
        <f t="shared" ref="D28:E28" si="7">D17*$D$35</f>
        <v>6654194.2477372726</v>
      </c>
      <c r="E28" s="18">
        <f t="shared" si="7"/>
        <v>896267.70119359822</v>
      </c>
      <c r="F28" s="18">
        <f t="shared" si="2"/>
        <v>7550461.9489308707</v>
      </c>
      <c r="G28" s="19">
        <f t="shared" si="4"/>
        <v>0.20680067104380481</v>
      </c>
    </row>
    <row r="29" spans="3:10" s="24" customFormat="1" x14ac:dyDescent="0.2">
      <c r="C29" s="5" t="s">
        <v>7</v>
      </c>
      <c r="D29" s="18">
        <f t="shared" ref="D29:E29" si="8">D18*$D$35</f>
        <v>339199.21</v>
      </c>
      <c r="E29" s="18">
        <f t="shared" si="8"/>
        <v>4045798.3390032807</v>
      </c>
      <c r="F29" s="18">
        <f t="shared" si="2"/>
        <v>4384997.5490032807</v>
      </c>
      <c r="G29" s="19">
        <f t="shared" si="4"/>
        <v>0.12010131854087704</v>
      </c>
    </row>
    <row r="30" spans="3:10" s="24" customFormat="1" x14ac:dyDescent="0.2">
      <c r="C30" s="5" t="s">
        <v>8</v>
      </c>
      <c r="D30" s="18">
        <f t="shared" ref="D30:E30" si="9">D19*$D$35</f>
        <v>0</v>
      </c>
      <c r="E30" s="18">
        <f t="shared" si="9"/>
        <v>8586893.881101653</v>
      </c>
      <c r="F30" s="18">
        <f t="shared" si="2"/>
        <v>8586893.881101653</v>
      </c>
      <c r="G30" s="19">
        <f t="shared" si="4"/>
        <v>0.23518765193501959</v>
      </c>
    </row>
    <row r="31" spans="3:10" s="24" customFormat="1" x14ac:dyDescent="0.2">
      <c r="C31" s="3" t="s">
        <v>0</v>
      </c>
      <c r="D31" s="20">
        <f>SUM(D24:D30)</f>
        <v>18523145.635858182</v>
      </c>
      <c r="E31" s="20">
        <f>SUM(E24:E30)</f>
        <v>17987673.747950885</v>
      </c>
      <c r="F31" s="20">
        <f>SUM(F24:F30)</f>
        <v>36510819.383809067</v>
      </c>
      <c r="G31" s="21">
        <f t="shared" si="4"/>
        <v>1</v>
      </c>
    </row>
    <row r="32" spans="3:10" s="24" customFormat="1" x14ac:dyDescent="0.2">
      <c r="C32" s="2"/>
      <c r="D32" s="2"/>
      <c r="E32" s="2"/>
      <c r="F32" s="2"/>
      <c r="G32" s="2"/>
      <c r="H32" s="2"/>
    </row>
    <row r="33" spans="3:8" s="24" customFormat="1" ht="16" x14ac:dyDescent="0.2">
      <c r="C33" s="1" t="s">
        <v>24</v>
      </c>
      <c r="D33" s="2"/>
      <c r="E33" s="2"/>
      <c r="F33" s="2"/>
      <c r="G33" s="2"/>
      <c r="H33" s="2"/>
    </row>
    <row r="34" spans="3:8" s="24" customFormat="1" x14ac:dyDescent="0.2">
      <c r="C34" s="5" t="s">
        <v>25</v>
      </c>
      <c r="D34" s="22">
        <v>8975022</v>
      </c>
      <c r="E34" s="2"/>
      <c r="F34" s="2"/>
      <c r="G34" s="2"/>
      <c r="H34" s="2"/>
    </row>
    <row r="35" spans="3:8" s="24" customFormat="1" x14ac:dyDescent="0.2">
      <c r="C35" s="5" t="s">
        <v>26</v>
      </c>
      <c r="D35" s="40">
        <v>65.65146</v>
      </c>
      <c r="E35" s="2"/>
      <c r="F35" s="2"/>
      <c r="G35" s="2"/>
      <c r="H35" s="2"/>
    </row>
    <row r="36" spans="3:8" s="24" customFormat="1" x14ac:dyDescent="0.2"/>
    <row r="37" spans="3:8" s="24" customFormat="1" ht="16" x14ac:dyDescent="0.2">
      <c r="C37" s="46" t="s">
        <v>46</v>
      </c>
      <c r="D37" s="46"/>
      <c r="E37" s="46"/>
    </row>
    <row r="38" spans="3:8" s="24" customFormat="1" ht="30" customHeight="1" x14ac:dyDescent="0.2">
      <c r="C38" s="34"/>
      <c r="D38" s="35" t="s">
        <v>42</v>
      </c>
      <c r="E38" s="35" t="s">
        <v>12</v>
      </c>
    </row>
    <row r="39" spans="3:8" s="24" customFormat="1" x14ac:dyDescent="0.2">
      <c r="C39" s="36" t="s">
        <v>43</v>
      </c>
      <c r="D39" s="37">
        <f>D34</f>
        <v>8975022</v>
      </c>
      <c r="E39" s="38">
        <f>E9</f>
        <v>6.1964317293868504E-2</v>
      </c>
    </row>
    <row r="40" spans="3:8" s="24" customFormat="1" x14ac:dyDescent="0.2">
      <c r="C40" s="36" t="s">
        <v>44</v>
      </c>
      <c r="D40" s="37">
        <f>'Aug Costing Model'!D34</f>
        <v>8894065</v>
      </c>
      <c r="E40" s="38">
        <f>'Aug Costing Model'!E9</f>
        <v>7.3765365946353689E-2</v>
      </c>
    </row>
    <row r="41" spans="3:8" s="24" customFormat="1" x14ac:dyDescent="0.2">
      <c r="C41" s="36" t="s">
        <v>45</v>
      </c>
      <c r="D41" s="41">
        <f>SUMPRODUCT(D39:D40,E39:E40)/(SUM(D39:D40))</f>
        <v>6.7838108930977081E-2</v>
      </c>
      <c r="E41" s="42"/>
    </row>
    <row r="42" spans="3:8" s="24" customFormat="1" x14ac:dyDescent="0.2"/>
    <row r="43" spans="3:8" s="24" customFormat="1" x14ac:dyDescent="0.2"/>
    <row r="44" spans="3:8" s="24" customFormat="1" x14ac:dyDescent="0.2"/>
    <row r="45" spans="3:8" s="24" customFormat="1" x14ac:dyDescent="0.2"/>
  </sheetData>
  <mergeCells count="6">
    <mergeCell ref="D41:E41"/>
    <mergeCell ref="A1:H1"/>
    <mergeCell ref="C5:G5"/>
    <mergeCell ref="C11:H11"/>
    <mergeCell ref="C22:H22"/>
    <mergeCell ref="C37:E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workbookViewId="0">
      <selection sqref="A1:H1"/>
    </sheetView>
  </sheetViews>
  <sheetFormatPr baseColWidth="10" defaultColWidth="8.83203125" defaultRowHeight="15" x14ac:dyDescent="0.2"/>
  <cols>
    <col min="3" max="3" width="33.5" customWidth="1"/>
    <col min="4" max="4" width="13.33203125" bestFit="1" customWidth="1"/>
    <col min="5" max="5" width="15.1640625" customWidth="1"/>
    <col min="6" max="6" width="14.83203125" bestFit="1" customWidth="1"/>
    <col min="7" max="7" width="13.5" customWidth="1"/>
    <col min="9" max="9" width="12.5" bestFit="1" customWidth="1"/>
  </cols>
  <sheetData>
    <row r="1" spans="1:26" ht="18" x14ac:dyDescent="0.2">
      <c r="A1" s="43" t="s">
        <v>9</v>
      </c>
      <c r="B1" s="43"/>
      <c r="C1" s="43"/>
      <c r="D1" s="43"/>
      <c r="E1" s="43"/>
      <c r="F1" s="43"/>
      <c r="G1" s="43"/>
      <c r="H1" s="43"/>
      <c r="I1" s="24"/>
      <c r="J1" s="24"/>
      <c r="K1" s="24"/>
      <c r="L1" s="24"/>
      <c r="M1" s="24"/>
      <c r="N1" s="24"/>
      <c r="O1" s="24"/>
      <c r="P1" s="24"/>
      <c r="Q1" s="24"/>
      <c r="R1" s="24"/>
      <c r="S1" s="24"/>
      <c r="T1" s="24"/>
      <c r="U1" s="24"/>
      <c r="V1" s="24"/>
      <c r="W1" s="24"/>
      <c r="X1" s="24"/>
      <c r="Y1" s="24"/>
      <c r="Z1" s="24"/>
    </row>
    <row r="2" spans="1:26" s="24" customFormat="1" ht="16" x14ac:dyDescent="0.2">
      <c r="A2" s="23" t="s">
        <v>27</v>
      </c>
    </row>
    <row r="3" spans="1:26" s="24" customFormat="1" x14ac:dyDescent="0.2"/>
    <row r="4" spans="1:26" s="24" customFormat="1" ht="16" x14ac:dyDescent="0.2">
      <c r="C4" s="1" t="s">
        <v>11</v>
      </c>
      <c r="D4" s="2"/>
      <c r="E4" s="2"/>
      <c r="F4" s="2"/>
      <c r="G4" s="2"/>
      <c r="H4" s="2"/>
    </row>
    <row r="5" spans="1:26" s="24" customFormat="1" x14ac:dyDescent="0.2">
      <c r="C5" s="44" t="s">
        <v>12</v>
      </c>
      <c r="D5" s="44"/>
      <c r="E5" s="44"/>
      <c r="F5" s="44"/>
      <c r="G5" s="44"/>
      <c r="H5" s="2"/>
    </row>
    <row r="6" spans="1:26" s="24" customFormat="1" ht="23" x14ac:dyDescent="0.2">
      <c r="C6" s="3" t="s">
        <v>13</v>
      </c>
      <c r="D6" s="3" t="s">
        <v>14</v>
      </c>
      <c r="E6" s="4" t="s">
        <v>15</v>
      </c>
      <c r="F6" s="4" t="s">
        <v>16</v>
      </c>
      <c r="G6" s="4" t="s">
        <v>17</v>
      </c>
      <c r="H6" s="2"/>
    </row>
    <row r="7" spans="1:26" s="24" customFormat="1" x14ac:dyDescent="0.2">
      <c r="C7" s="5" t="s">
        <v>18</v>
      </c>
      <c r="D7" s="13">
        <f>E20</f>
        <v>278243.31053626235</v>
      </c>
      <c r="E7" s="6">
        <f>D7/$D$34</f>
        <v>3.1284155280657644E-2</v>
      </c>
      <c r="F7" s="39">
        <f>E31</f>
        <v>18267079.571939006</v>
      </c>
      <c r="G7" s="7">
        <f>F7/$D$34</f>
        <v>2.0538504690418842</v>
      </c>
      <c r="H7" s="2"/>
    </row>
    <row r="8" spans="1:26" s="24" customFormat="1" x14ac:dyDescent="0.2">
      <c r="C8" s="5" t="s">
        <v>19</v>
      </c>
      <c r="D8" s="13">
        <f>D20</f>
        <v>377830.64893939398</v>
      </c>
      <c r="E8" s="6">
        <f>D8/$D$34</f>
        <v>4.2481210665696052E-2</v>
      </c>
      <c r="F8" s="39">
        <f>D31</f>
        <v>24805133.735618662</v>
      </c>
      <c r="G8" s="7">
        <f>F8/$D$34</f>
        <v>2.7889535027705175</v>
      </c>
      <c r="H8" s="2"/>
    </row>
    <row r="9" spans="1:26" s="24" customFormat="1" x14ac:dyDescent="0.2">
      <c r="C9" s="3" t="s">
        <v>1</v>
      </c>
      <c r="D9" s="15">
        <f>SUM(D7:D8)</f>
        <v>656073.95947565627</v>
      </c>
      <c r="E9" s="9">
        <f>SUM(E7:E8)</f>
        <v>7.3765365946353689E-2</v>
      </c>
      <c r="F9" s="15">
        <f>SUM(F7:F8)</f>
        <v>43072213.307557672</v>
      </c>
      <c r="G9" s="10">
        <f>SUM(G7:G8)</f>
        <v>4.8428039718124012</v>
      </c>
      <c r="H9" s="11"/>
    </row>
    <row r="10" spans="1:26" s="24" customFormat="1" x14ac:dyDescent="0.2">
      <c r="C10" s="2"/>
      <c r="D10" s="2"/>
      <c r="E10" s="2"/>
      <c r="F10" s="2"/>
      <c r="G10" s="2"/>
      <c r="H10" s="2"/>
    </row>
    <row r="11" spans="1:26" s="24" customFormat="1" x14ac:dyDescent="0.2">
      <c r="C11" s="45" t="s">
        <v>20</v>
      </c>
      <c r="D11" s="45"/>
      <c r="E11" s="45"/>
      <c r="F11" s="45"/>
      <c r="G11" s="45"/>
      <c r="H11" s="45"/>
    </row>
    <row r="12" spans="1:26" s="24" customFormat="1" x14ac:dyDescent="0.2">
      <c r="C12" s="12" t="s">
        <v>21</v>
      </c>
      <c r="D12" s="12" t="s">
        <v>19</v>
      </c>
      <c r="E12" s="12" t="s">
        <v>18</v>
      </c>
      <c r="F12" s="12" t="s">
        <v>0</v>
      </c>
      <c r="G12" s="12" t="s">
        <v>22</v>
      </c>
    </row>
    <row r="13" spans="1:26" s="24" customFormat="1" x14ac:dyDescent="0.2">
      <c r="C13" s="5" t="s">
        <v>2</v>
      </c>
      <c r="D13" s="13">
        <v>374.24242424242425</v>
      </c>
      <c r="E13" s="32">
        <v>4854.0785035001081</v>
      </c>
      <c r="F13" s="13">
        <f t="shared" ref="F13:F19" si="0">SUM(D13:E13)</f>
        <v>5228.3209277425321</v>
      </c>
      <c r="G13" s="14">
        <f t="shared" ref="G13:G20" si="1">F13/$F$20</f>
        <v>7.9691029528455616E-3</v>
      </c>
      <c r="I13" s="33"/>
    </row>
    <row r="14" spans="1:26" s="24" customFormat="1" x14ac:dyDescent="0.2">
      <c r="C14" s="5" t="s">
        <v>3</v>
      </c>
      <c r="D14" s="13">
        <v>0</v>
      </c>
      <c r="E14" s="32">
        <v>27772.903332392121</v>
      </c>
      <c r="F14" s="13">
        <f t="shared" si="0"/>
        <v>27772.903332392121</v>
      </c>
      <c r="G14" s="14">
        <f t="shared" si="1"/>
        <v>4.2331970247056629E-2</v>
      </c>
      <c r="I14" s="33"/>
    </row>
    <row r="15" spans="1:26" s="24" customFormat="1" x14ac:dyDescent="0.2">
      <c r="C15" s="5" t="s">
        <v>4</v>
      </c>
      <c r="D15" s="32">
        <v>180450.60606060605</v>
      </c>
      <c r="E15" s="32">
        <v>14139.178368932207</v>
      </c>
      <c r="F15" s="13">
        <f t="shared" si="0"/>
        <v>194589.78442953827</v>
      </c>
      <c r="G15" s="14">
        <f t="shared" si="1"/>
        <v>0.29659732964414132</v>
      </c>
      <c r="I15" s="33"/>
    </row>
    <row r="16" spans="1:26" s="24" customFormat="1" x14ac:dyDescent="0.2">
      <c r="C16" s="5" t="s">
        <v>5</v>
      </c>
      <c r="D16" s="13">
        <v>70924.103484848485</v>
      </c>
      <c r="E16" s="32">
        <v>21298.31303002379</v>
      </c>
      <c r="F16" s="13">
        <f t="shared" si="0"/>
        <v>92222.416514872282</v>
      </c>
      <c r="G16" s="14">
        <f t="shared" si="1"/>
        <v>0.14056710403287115</v>
      </c>
      <c r="I16" s="33"/>
    </row>
    <row r="17" spans="3:9" s="24" customFormat="1" x14ac:dyDescent="0.2">
      <c r="C17" s="5" t="s">
        <v>6</v>
      </c>
      <c r="D17" s="13">
        <v>120415.0303030303</v>
      </c>
      <c r="E17" s="32">
        <v>1990.0223068506482</v>
      </c>
      <c r="F17" s="13">
        <f t="shared" si="0"/>
        <v>122405.05260988095</v>
      </c>
      <c r="G17" s="14">
        <f t="shared" si="1"/>
        <v>0.18657203329287569</v>
      </c>
      <c r="I17" s="33"/>
    </row>
    <row r="18" spans="3:9" s="24" customFormat="1" x14ac:dyDescent="0.2">
      <c r="C18" s="5" t="s">
        <v>7</v>
      </c>
      <c r="D18" s="13">
        <v>5666.666666666667</v>
      </c>
      <c r="E18" s="32">
        <v>66271.166050475367</v>
      </c>
      <c r="F18" s="13">
        <f t="shared" si="0"/>
        <v>71937.832717142039</v>
      </c>
      <c r="G18" s="14">
        <f t="shared" si="1"/>
        <v>0.10964896819656701</v>
      </c>
      <c r="I18" s="33"/>
    </row>
    <row r="19" spans="3:9" s="24" customFormat="1" x14ac:dyDescent="0.2">
      <c r="C19" s="5" t="s">
        <v>8</v>
      </c>
      <c r="D19" s="13">
        <v>0</v>
      </c>
      <c r="E19" s="32">
        <v>141917.64894408811</v>
      </c>
      <c r="F19" s="13">
        <f t="shared" si="0"/>
        <v>141917.64894408811</v>
      </c>
      <c r="G19" s="14">
        <f t="shared" si="1"/>
        <v>0.2163134916336425</v>
      </c>
      <c r="I19" s="33"/>
    </row>
    <row r="20" spans="3:9" s="24" customFormat="1" x14ac:dyDescent="0.2">
      <c r="C20" s="3" t="s">
        <v>1</v>
      </c>
      <c r="D20" s="15">
        <f>SUM(D13:D19)</f>
        <v>377830.64893939398</v>
      </c>
      <c r="E20" s="15">
        <f>SUM(E13:E19)</f>
        <v>278243.31053626235</v>
      </c>
      <c r="F20" s="15">
        <f>SUM(F13:F19)</f>
        <v>656073.95947565639</v>
      </c>
      <c r="G20" s="16">
        <f t="shared" si="1"/>
        <v>1</v>
      </c>
      <c r="I20" s="33"/>
    </row>
    <row r="21" spans="3:9" s="24" customFormat="1" x14ac:dyDescent="0.2">
      <c r="C21" s="17"/>
      <c r="D21" s="17"/>
      <c r="E21" s="17"/>
      <c r="F21" s="17"/>
      <c r="G21" s="17"/>
      <c r="H21" s="17"/>
    </row>
    <row r="22" spans="3:9" s="24" customFormat="1" x14ac:dyDescent="0.2">
      <c r="C22" s="45" t="s">
        <v>23</v>
      </c>
      <c r="D22" s="45"/>
      <c r="E22" s="45"/>
      <c r="F22" s="45"/>
      <c r="G22" s="45"/>
      <c r="H22" s="45"/>
    </row>
    <row r="23" spans="3:9" s="24" customFormat="1" x14ac:dyDescent="0.2">
      <c r="C23" s="12" t="s">
        <v>21</v>
      </c>
      <c r="D23" s="12" t="s">
        <v>19</v>
      </c>
      <c r="E23" s="12" t="s">
        <v>18</v>
      </c>
      <c r="F23" s="12" t="s">
        <v>0</v>
      </c>
      <c r="G23" s="12" t="s">
        <v>22</v>
      </c>
    </row>
    <row r="24" spans="3:9" s="24" customFormat="1" x14ac:dyDescent="0.2">
      <c r="C24" s="5" t="s">
        <v>2</v>
      </c>
      <c r="D24" s="18">
        <f>D13*$D$35</f>
        <v>24569.561545454548</v>
      </c>
      <c r="E24" s="18">
        <f>E13*$D$35</f>
        <v>318677.34070939722</v>
      </c>
      <c r="F24" s="18">
        <f t="shared" ref="F24:F30" si="2">SUM(D24:E24)</f>
        <v>343246.90225485177</v>
      </c>
      <c r="G24" s="19">
        <f>F24/$F$31</f>
        <v>7.9691029528455616E-3</v>
      </c>
    </row>
    <row r="25" spans="3:9" s="24" customFormat="1" x14ac:dyDescent="0.2">
      <c r="C25" s="5" t="s">
        <v>3</v>
      </c>
      <c r="D25" s="18">
        <f t="shared" ref="D25:E25" si="3">D14*$D$35</f>
        <v>0</v>
      </c>
      <c r="E25" s="18">
        <f t="shared" si="3"/>
        <v>1823331.6522104081</v>
      </c>
      <c r="F25" s="18">
        <f t="shared" si="2"/>
        <v>1823331.6522104081</v>
      </c>
      <c r="G25" s="19">
        <f t="shared" ref="G25:G31" si="4">F25/$F$31</f>
        <v>4.2331970247056636E-2</v>
      </c>
    </row>
    <row r="26" spans="3:9" s="24" customFormat="1" x14ac:dyDescent="0.2">
      <c r="C26" s="5" t="s">
        <v>4</v>
      </c>
      <c r="D26" s="18">
        <f t="shared" ref="D26:E26" si="5">D15*$D$35</f>
        <v>11846845.745763635</v>
      </c>
      <c r="E26" s="18">
        <f t="shared" si="5"/>
        <v>928257.70312081801</v>
      </c>
      <c r="F26" s="18">
        <f t="shared" si="2"/>
        <v>12775103.448884454</v>
      </c>
      <c r="G26" s="19">
        <f t="shared" si="4"/>
        <v>0.29659732964414132</v>
      </c>
    </row>
    <row r="27" spans="3:9" s="24" customFormat="1" x14ac:dyDescent="0.2">
      <c r="C27" s="5" t="s">
        <v>5</v>
      </c>
      <c r="D27" s="18">
        <f t="shared" ref="D27:E27" si="6">D16*$D$35</f>
        <v>4656270.9429713907</v>
      </c>
      <c r="E27" s="18">
        <f t="shared" si="6"/>
        <v>1398265.3459580857</v>
      </c>
      <c r="F27" s="18">
        <f t="shared" si="2"/>
        <v>6054536.2889294764</v>
      </c>
      <c r="G27" s="19">
        <f t="shared" si="4"/>
        <v>0.14056710403287115</v>
      </c>
    </row>
    <row r="28" spans="3:9" s="24" customFormat="1" x14ac:dyDescent="0.2">
      <c r="C28" s="5" t="s">
        <v>6</v>
      </c>
      <c r="D28" s="18">
        <f t="shared" ref="D28:E28" si="7">D17*$D$35</f>
        <v>7905422.5453381818</v>
      </c>
      <c r="E28" s="18">
        <f t="shared" si="7"/>
        <v>130647.86987731306</v>
      </c>
      <c r="F28" s="18">
        <f t="shared" si="2"/>
        <v>8036070.415215495</v>
      </c>
      <c r="G28" s="19">
        <f t="shared" si="4"/>
        <v>0.18657203329287572</v>
      </c>
    </row>
    <row r="29" spans="3:9" s="24" customFormat="1" x14ac:dyDescent="0.2">
      <c r="C29" s="5" t="s">
        <v>7</v>
      </c>
      <c r="D29" s="18">
        <f t="shared" ref="D29:E29" si="8">D18*$D$35</f>
        <v>372024.94</v>
      </c>
      <c r="E29" s="18">
        <f t="shared" si="8"/>
        <v>4350798.8071161415</v>
      </c>
      <c r="F29" s="18">
        <f t="shared" si="2"/>
        <v>4722823.747116142</v>
      </c>
      <c r="G29" s="19">
        <f t="shared" si="4"/>
        <v>0.10964896819656703</v>
      </c>
    </row>
    <row r="30" spans="3:9" s="24" customFormat="1" x14ac:dyDescent="0.2">
      <c r="C30" s="5" t="s">
        <v>8</v>
      </c>
      <c r="D30" s="18">
        <f t="shared" ref="D30:E30" si="9">D19*$D$35</f>
        <v>0</v>
      </c>
      <c r="E30" s="18">
        <f t="shared" si="9"/>
        <v>9317100.8529468421</v>
      </c>
      <c r="F30" s="18">
        <f t="shared" si="2"/>
        <v>9317100.8529468421</v>
      </c>
      <c r="G30" s="19">
        <f t="shared" si="4"/>
        <v>0.2163134916336425</v>
      </c>
    </row>
    <row r="31" spans="3:9" s="24" customFormat="1" x14ac:dyDescent="0.2">
      <c r="C31" s="3" t="s">
        <v>0</v>
      </c>
      <c r="D31" s="20">
        <f>SUM(D24:D30)</f>
        <v>24805133.735618662</v>
      </c>
      <c r="E31" s="20">
        <f>SUM(E24:E30)</f>
        <v>18267079.571939006</v>
      </c>
      <c r="F31" s="20">
        <f>SUM(F24:F30)</f>
        <v>43072213.307557672</v>
      </c>
      <c r="G31" s="21">
        <f t="shared" si="4"/>
        <v>1</v>
      </c>
    </row>
    <row r="32" spans="3:9" s="24" customFormat="1" x14ac:dyDescent="0.2">
      <c r="C32" s="2"/>
      <c r="D32" s="2"/>
      <c r="E32" s="2"/>
      <c r="F32" s="2"/>
      <c r="G32" s="2"/>
      <c r="H32" s="2"/>
    </row>
    <row r="33" spans="3:8" s="24" customFormat="1" ht="16" x14ac:dyDescent="0.2">
      <c r="C33" s="1" t="s">
        <v>24</v>
      </c>
      <c r="D33" s="2"/>
      <c r="E33" s="2"/>
      <c r="F33" s="2"/>
      <c r="G33" s="2"/>
      <c r="H33" s="2"/>
    </row>
    <row r="34" spans="3:8" s="24" customFormat="1" x14ac:dyDescent="0.2">
      <c r="C34" s="5" t="s">
        <v>25</v>
      </c>
      <c r="D34" s="22">
        <v>8894065</v>
      </c>
      <c r="E34" s="2"/>
      <c r="F34" s="2"/>
      <c r="G34" s="2"/>
      <c r="H34" s="2"/>
    </row>
    <row r="35" spans="3:8" s="24" customFormat="1" x14ac:dyDescent="0.2">
      <c r="C35" s="5" t="s">
        <v>26</v>
      </c>
      <c r="D35" s="40">
        <v>65.65146</v>
      </c>
      <c r="E35" s="2"/>
      <c r="F35" s="2"/>
      <c r="G35" s="2"/>
      <c r="H35" s="2"/>
    </row>
    <row r="36" spans="3:8" s="24" customFormat="1" x14ac:dyDescent="0.2">
      <c r="C36" s="2"/>
      <c r="D36" s="2"/>
      <c r="E36" s="2"/>
      <c r="F36" s="2"/>
      <c r="G36" s="2"/>
      <c r="H36" s="2"/>
    </row>
    <row r="37" spans="3:8" s="24" customFormat="1" x14ac:dyDescent="0.2"/>
    <row r="38" spans="3:8" s="24" customFormat="1" x14ac:dyDescent="0.2"/>
    <row r="39" spans="3:8" s="24" customFormat="1" x14ac:dyDescent="0.2"/>
    <row r="40" spans="3:8" s="24" customFormat="1" x14ac:dyDescent="0.2"/>
    <row r="41" spans="3:8" s="24" customFormat="1" x14ac:dyDescent="0.2"/>
    <row r="42" spans="3:8" s="24" customFormat="1" x14ac:dyDescent="0.2"/>
    <row r="43" spans="3:8" s="24" customFormat="1" x14ac:dyDescent="0.2"/>
    <row r="44" spans="3:8" s="24" customFormat="1" x14ac:dyDescent="0.2"/>
    <row r="45" spans="3:8" s="24" customFormat="1" x14ac:dyDescent="0.2"/>
    <row r="46" spans="3:8" s="24" customFormat="1" x14ac:dyDescent="0.2"/>
    <row r="47" spans="3:8" s="24" customFormat="1" x14ac:dyDescent="0.2"/>
  </sheetData>
  <mergeCells count="4">
    <mergeCell ref="A1:H1"/>
    <mergeCell ref="C5:G5"/>
    <mergeCell ref="C11:H11"/>
    <mergeCell ref="C22:H2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2018-02-17T21:08:21Z</dcterms:created>
  <dcterms:modified xsi:type="dcterms:W3CDTF">2018-10-26T00:32:04Z</dcterms:modified>
  <cp:category/>
</cp:coreProperties>
</file>