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codeName="ThisWorkbook"/>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6" r:id="rId1"/>
    <sheet name="Nigeria weighted CPC" sheetId="1" r:id="rId2"/>
    <sheet name="CRS" sheetId="8" r:id="rId3"/>
    <sheet name="Rivers" sheetId="9" r:id="rId4"/>
    <sheet name="Oyo" sheetId="10" r:id="rId5"/>
    <sheet name="Ogun" sheetId="1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CCOUNT">'[1]Costs ratios'!$AD$2:$AD$68</definedName>
    <definedName name="Air_DLT">'[2]Price List'!$D$29</definedName>
    <definedName name="Air_SAE">'[2]Price List'!$D$33</definedName>
    <definedName name="Air_TTS">'[2]Price List'!$D$30</definedName>
    <definedName name="Barazaperzone">[2]Assumptions!$E$22</definedName>
    <definedName name="BoxFile">'[2]Price List'!$D$18</definedName>
    <definedName name="ChartofAccounts">[3]ProjectClasses!$A$38:$A$101</definedName>
    <definedName name="chatofAccountsNew">'[4]ChartofAccounts New'!$G$6:$G$121</definedName>
    <definedName name="d" localSheetId="2">#REF!</definedName>
    <definedName name="d" localSheetId="5">#REF!</definedName>
    <definedName name="d" localSheetId="4">#REF!</definedName>
    <definedName name="d" localSheetId="3">#REF!</definedName>
    <definedName name="d">#REF!</definedName>
    <definedName name="DD_oversight_transp">'[2]Price List'!$D$41</definedName>
    <definedName name="Dist_Vars_byName">'[2]District Level Variables'!$B$1:$BD$97</definedName>
    <definedName name="District_Vars">'[2]District Level Variables'!$A$1:$BD$105</definedName>
    <definedName name="DistrictHall">'[2]Price List'!$D$20</definedName>
    <definedName name="DistrictLT">[2]Assumptions!$E$3</definedName>
    <definedName name="DistTrainDays">[2]Assumptions!$E$8</definedName>
    <definedName name="Div_dist_transport">'[2]Price List'!$D$40</definedName>
    <definedName name="DivisionLT">[2]Assumptions!$E$4</definedName>
    <definedName name="DivTTSTrainers">[2]Assumptions!$E$7</definedName>
    <definedName name="DLMGuide">'[2]Price List'!$D$3</definedName>
    <definedName name="DrugDistGuide">'[2]Price List'!$D$6</definedName>
    <definedName name="DSForm">'[2]Price List'!$D$7</definedName>
    <definedName name="Envel_school">[2]Assumptions!$E$18</definedName>
    <definedName name="Envel_zone">[2]Assumptions!$E$19</definedName>
    <definedName name="EnvelopeA4">'[2]Price List'!$D$17</definedName>
    <definedName name="er">'[5]Project Classes'!$G$1:$G$64</definedName>
    <definedName name="ERProjectClasses">'[6]Project Classes'!$A$2:$A$22</definedName>
    <definedName name="ExchRateGokDollars">'[7]Price List'!$D$62</definedName>
    <definedName name="extrapillshipment">'[2]Price List'!$D$49</definedName>
    <definedName name="fee_coordination">'[2]Price List'!$D$35</definedName>
    <definedName name="fee_DD_oversight">'[2]Price List'!$D$37</definedName>
    <definedName name="fee_secretarial">'[2]Price List'!$D$36</definedName>
    <definedName name="fee_training">'[2]Price List'!$D$34</definedName>
    <definedName name="FlipChart">'[2]Price List'!$D$11</definedName>
    <definedName name="FormAperzone">[2]Assumptions!$E$14</definedName>
    <definedName name="FormDperdist">[2]Assumptions!$E$15</definedName>
    <definedName name="FormDSperdist">[2]Assumptions!$E$17</definedName>
    <definedName name="FormEperschool">[2]Assumptions!$E$11</definedName>
    <definedName name="FormNperschool">[2]Assumptions!$E$12</definedName>
    <definedName name="forms_AEO_DEO">'[2]Price List'!$D$53</definedName>
    <definedName name="forms_sch_AEO">'[2]Price List'!$D$52</definedName>
    <definedName name="FormSperschool">[2]Assumptions!$E$13</definedName>
    <definedName name="FormZperdist">[2]Assumptions!$E$16</definedName>
    <definedName name="GokPerDiem">'[2]GoK Per Diem'!$B$1:$G$22</definedName>
    <definedName name="GroupLunch">'[2]Price List'!$D$26</definedName>
    <definedName name="Include">[8]Sheet1!$A$1:$A$2</definedName>
    <definedName name="inflation">'[9]Budget assumptions'!$D$5</definedName>
    <definedName name="JobGroups">[2]JobGroups!$A$1:$C$10</definedName>
    <definedName name="LCDprojector">'[2]Price List'!$D$23</definedName>
    <definedName name="LocalHall">'[2]Price List'!$D$21</definedName>
    <definedName name="lok">'[10]Project Classes'!$G$1:$G$64</definedName>
    <definedName name="lokesha">'[11]DATA '!$H$3:$H$129</definedName>
    <definedName name="Loudspkr">'[2]Price List'!$D$57</definedName>
    <definedName name="Mtperteam">[2]Assumptions!$E$2</definedName>
    <definedName name="Mttrans_in_dist">'[2]Price List'!$D$44</definedName>
    <definedName name="MTtrans_nbo_dist">'[2]Price List'!$D$43</definedName>
    <definedName name="MTTravelDays">[2]Assumptions!$E$9</definedName>
    <definedName name="PensPaperSet">'[2]Price List'!$D$9</definedName>
    <definedName name="PRBanner">'[2]Price List'!$D$14</definedName>
    <definedName name="PRBaraza">'[2]Price List'!$D$58</definedName>
    <definedName name="Prof1_4" localSheetId="2">#REF!</definedName>
    <definedName name="Prof1_4" localSheetId="5">#REF!</definedName>
    <definedName name="Prof1_4" localSheetId="4">#REF!</definedName>
    <definedName name="Prof1_4" localSheetId="3">#REF!</definedName>
    <definedName name="Prof1_4">#REF!</definedName>
    <definedName name="Prof5_14" localSheetId="2">#REF!</definedName>
    <definedName name="Prof5_14" localSheetId="5">#REF!</definedName>
    <definedName name="Prof5_14" localSheetId="4">#REF!</definedName>
    <definedName name="Prof5_14" localSheetId="3">#REF!</definedName>
    <definedName name="Prof5_14">#REF!</definedName>
    <definedName name="ProfCovRate">'[2]Price List'!$D$64</definedName>
    <definedName name="ProfDeWorm" localSheetId="2">#REF!</definedName>
    <definedName name="ProfDeWorm" localSheetId="5">#REF!</definedName>
    <definedName name="ProfDeWorm" localSheetId="4">#REF!</definedName>
    <definedName name="ProfDeWorm" localSheetId="3">#REF!</definedName>
    <definedName name="ProfDeWorm">#REF!</definedName>
    <definedName name="ProfDistrict" localSheetId="2">#REF!</definedName>
    <definedName name="ProfDistrict" localSheetId="5">#REF!</definedName>
    <definedName name="ProfDistrict" localSheetId="4">#REF!</definedName>
    <definedName name="ProfDistrict" localSheetId="3">#REF!</definedName>
    <definedName name="ProfDistrict">#REF!</definedName>
    <definedName name="ProfDiv" localSheetId="2">#REF!</definedName>
    <definedName name="ProfDiv" localSheetId="5">#REF!</definedName>
    <definedName name="ProfDiv" localSheetId="4">#REF!</definedName>
    <definedName name="ProfDiv" localSheetId="3">#REF!</definedName>
    <definedName name="ProfDiv">#REF!</definedName>
    <definedName name="ProfEMIS" localSheetId="2">#REF!</definedName>
    <definedName name="ProfEMIS" localSheetId="5">#REF!</definedName>
    <definedName name="ProfEMIS" localSheetId="4">#REF!</definedName>
    <definedName name="ProfEMIS" localSheetId="3">#REF!</definedName>
    <definedName name="ProfEMIS">#REF!</definedName>
    <definedName name="ProfTTSessions" localSheetId="2">#REF!</definedName>
    <definedName name="ProfTTSessions" localSheetId="5">#REF!</definedName>
    <definedName name="ProfTTSessions" localSheetId="4">#REF!</definedName>
    <definedName name="ProfTTSessions" localSheetId="3">#REF!</definedName>
    <definedName name="ProfTTSessions">#REF!</definedName>
    <definedName name="ProfZones" localSheetId="2">#REF!</definedName>
    <definedName name="ProfZones" localSheetId="5">#REF!</definedName>
    <definedName name="ProfZones" localSheetId="4">#REF!</definedName>
    <definedName name="ProfZones" localSheetId="3">#REF!</definedName>
    <definedName name="ProfZones">#REF!</definedName>
    <definedName name="Projectclass">[4]ProjectClasses!$A$2:$A$53</definedName>
    <definedName name="ProjectClasses">[3]ProjectClasses!$A$2:$A$28</definedName>
    <definedName name="PRPoster">'[2]Price List'!$D$13</definedName>
    <definedName name="RAJ">[12]ProjectClasses!$A$38:$A$101</definedName>
    <definedName name="RAMESH">'[13]Project Classes'!$G$1:$G$64</definedName>
    <definedName name="Receipts">'[6]Project Classes'!$C$2:$C$3</definedName>
    <definedName name="Schoolgrowthrate">[2]Assumptions!$E$27</definedName>
    <definedName name="sks">'[14]Project Classes'!$G$1:$G$64</definedName>
    <definedName name="Snack">'[2]Price List'!$D$24</definedName>
    <definedName name="SSForm">'[2]Price List'!$D$8</definedName>
    <definedName name="Tea">'[2]Price List'!$D$25</definedName>
    <definedName name="TeacherHandout">'[2]Price List'!$D$5</definedName>
    <definedName name="Teacherlunchtransp">'[2]Price List'!$D$42</definedName>
    <definedName name="Teacherperschool">[2]Assumptions!$E$5</definedName>
    <definedName name="TimeAllocation">'[6]Project Classes'!$E$2:$E$4</definedName>
    <definedName name="ToT_Ayan_income" localSheetId="2">#REF!</definedName>
    <definedName name="ToT_Ayan_income" localSheetId="5">#REF!</definedName>
    <definedName name="ToT_Ayan_income" localSheetId="4">#REF!</definedName>
    <definedName name="ToT_Ayan_income" localSheetId="3">#REF!</definedName>
    <definedName name="ToT_Ayan_income">#REF!</definedName>
    <definedName name="ToT_Deepak_income" localSheetId="2">#REF!</definedName>
    <definedName name="ToT_Deepak_income" localSheetId="5">#REF!</definedName>
    <definedName name="ToT_Deepak_income" localSheetId="4">#REF!</definedName>
    <definedName name="ToT_Deepak_income" localSheetId="3">#REF!</definedName>
    <definedName name="ToT_Deepak_income">#REF!</definedName>
    <definedName name="TrainingForms">[2]Assumptions!$E$21</definedName>
    <definedName name="TrainingPoster">'[2]Price List'!$D$10</definedName>
    <definedName name="TTKit">'[2]Price List'!$D$4</definedName>
    <definedName name="v2DelhiY2" localSheetId="2">#REF!</definedName>
    <definedName name="v2DelhiY2" localSheetId="5">#REF!</definedName>
    <definedName name="v2DelhiY2" localSheetId="4">#REF!</definedName>
    <definedName name="v2DelhiY2" localSheetId="3">#REF!</definedName>
    <definedName name="v2DelhiY2">#REF!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37" i="8" l="1"/>
  <c r="D38" i="1"/>
  <c r="F16" i="1"/>
  <c r="F17" i="1"/>
  <c r="F18" i="1"/>
  <c r="F19" i="1"/>
  <c r="F20" i="1"/>
  <c r="F21" i="1"/>
  <c r="F15" i="1"/>
  <c r="E16" i="1"/>
  <c r="E17" i="1"/>
  <c r="E18" i="1"/>
  <c r="E19" i="1"/>
  <c r="E20" i="1"/>
  <c r="E21" i="1"/>
  <c r="E15" i="1"/>
  <c r="D16" i="1"/>
  <c r="D17" i="1"/>
  <c r="D18" i="1"/>
  <c r="D19" i="1"/>
  <c r="D20" i="1"/>
  <c r="D21" i="1"/>
  <c r="D15" i="1"/>
  <c r="D31" i="11"/>
  <c r="D30" i="11"/>
  <c r="D29" i="11"/>
  <c r="D28" i="11"/>
  <c r="D27" i="11"/>
  <c r="E26" i="11"/>
  <c r="D26" i="11"/>
  <c r="F26" i="11"/>
  <c r="D25" i="11"/>
  <c r="D21" i="11"/>
  <c r="D8" i="11"/>
  <c r="E8" i="11"/>
  <c r="F15" i="11"/>
  <c r="D31" i="10"/>
  <c r="D30" i="10"/>
  <c r="D29" i="10"/>
  <c r="D28" i="10"/>
  <c r="D27" i="10"/>
  <c r="E26" i="10"/>
  <c r="D26" i="10"/>
  <c r="D25" i="10"/>
  <c r="D21" i="10"/>
  <c r="D8" i="10"/>
  <c r="E8" i="10"/>
  <c r="F15" i="10"/>
  <c r="D31" i="9"/>
  <c r="D30" i="9"/>
  <c r="D29" i="9"/>
  <c r="D28" i="9"/>
  <c r="D27" i="9"/>
  <c r="E26" i="9"/>
  <c r="D26" i="9"/>
  <c r="F26" i="9"/>
  <c r="D25" i="9"/>
  <c r="D21" i="9"/>
  <c r="D8" i="9"/>
  <c r="E8" i="9"/>
  <c r="F15" i="9"/>
  <c r="D31" i="8"/>
  <c r="E30" i="8"/>
  <c r="D30" i="8"/>
  <c r="E29" i="8"/>
  <c r="D29" i="8"/>
  <c r="E28" i="8"/>
  <c r="D28" i="8"/>
  <c r="E27" i="8"/>
  <c r="D27" i="8"/>
  <c r="F26" i="8"/>
  <c r="E26" i="8"/>
  <c r="D26" i="8"/>
  <c r="E25" i="8"/>
  <c r="D25" i="8"/>
  <c r="E31" i="8"/>
  <c r="E21" i="8"/>
  <c r="D9" i="8"/>
  <c r="E9" i="8"/>
  <c r="D21" i="8"/>
  <c r="D8" i="8"/>
  <c r="E8" i="8"/>
  <c r="G15" i="8"/>
  <c r="F21" i="8"/>
  <c r="D7" i="8"/>
  <c r="D10" i="8"/>
  <c r="D32" i="11"/>
  <c r="F8" i="11"/>
  <c r="G8" i="11"/>
  <c r="F26" i="10"/>
  <c r="G26" i="8"/>
  <c r="E32" i="8"/>
  <c r="F9" i="8"/>
  <c r="G9" i="8"/>
  <c r="E28" i="11"/>
  <c r="F28" i="11"/>
  <c r="F17" i="11"/>
  <c r="F16" i="11"/>
  <c r="E27" i="11"/>
  <c r="F27" i="11"/>
  <c r="F20" i="11"/>
  <c r="E31" i="11"/>
  <c r="F31" i="11"/>
  <c r="F14" i="11"/>
  <c r="E25" i="11"/>
  <c r="E21" i="11"/>
  <c r="D7" i="11"/>
  <c r="F19" i="11"/>
  <c r="E30" i="11"/>
  <c r="F30" i="11"/>
  <c r="F18" i="11"/>
  <c r="E29" i="11"/>
  <c r="F29" i="11"/>
  <c r="E27" i="10"/>
  <c r="F16" i="10"/>
  <c r="E31" i="10"/>
  <c r="F31" i="10"/>
  <c r="F20" i="10"/>
  <c r="F14" i="10"/>
  <c r="E21" i="10"/>
  <c r="D7" i="10"/>
  <c r="E25" i="10"/>
  <c r="F19" i="10"/>
  <c r="E30" i="10"/>
  <c r="F30" i="10"/>
  <c r="E28" i="10"/>
  <c r="F28" i="10"/>
  <c r="F17" i="10"/>
  <c r="E29" i="10"/>
  <c r="F29" i="10"/>
  <c r="F18" i="10"/>
  <c r="F27" i="10"/>
  <c r="D32" i="10"/>
  <c r="F8" i="10"/>
  <c r="G8" i="10"/>
  <c r="E28" i="9"/>
  <c r="F28" i="9"/>
  <c r="F17" i="9"/>
  <c r="F16" i="9"/>
  <c r="E27" i="9"/>
  <c r="F20" i="9"/>
  <c r="E31" i="9"/>
  <c r="F31" i="9"/>
  <c r="F19" i="9"/>
  <c r="E30" i="9"/>
  <c r="F30" i="9"/>
  <c r="F14" i="9"/>
  <c r="E25" i="9"/>
  <c r="E21" i="9"/>
  <c r="D7" i="9"/>
  <c r="E29" i="9"/>
  <c r="F29" i="9"/>
  <c r="F18" i="9"/>
  <c r="F27" i="9"/>
  <c r="D32" i="9"/>
  <c r="F8" i="9"/>
  <c r="G8" i="9"/>
  <c r="G17" i="8"/>
  <c r="F28" i="8"/>
  <c r="G28" i="8"/>
  <c r="G14" i="8"/>
  <c r="F25" i="8"/>
  <c r="F27" i="8"/>
  <c r="G27" i="8"/>
  <c r="G16" i="8"/>
  <c r="G18" i="8"/>
  <c r="F29" i="8"/>
  <c r="G29" i="8"/>
  <c r="F30" i="8"/>
  <c r="G30" i="8"/>
  <c r="G19" i="8"/>
  <c r="F31" i="8"/>
  <c r="G31" i="8"/>
  <c r="G20" i="8"/>
  <c r="D32" i="8"/>
  <c r="F8" i="8"/>
  <c r="G8" i="8"/>
  <c r="E27" i="1"/>
  <c r="E29" i="1"/>
  <c r="E30" i="1"/>
  <c r="E31" i="1"/>
  <c r="E26" i="1"/>
  <c r="F25" i="11"/>
  <c r="E32" i="11"/>
  <c r="F7" i="11"/>
  <c r="F21" i="11"/>
  <c r="G16" i="11"/>
  <c r="G14" i="11"/>
  <c r="G17" i="11"/>
  <c r="E7" i="11"/>
  <c r="E9" i="11"/>
  <c r="D9" i="11"/>
  <c r="E7" i="10"/>
  <c r="E9" i="10"/>
  <c r="D9" i="10"/>
  <c r="E32" i="10"/>
  <c r="F7" i="10"/>
  <c r="F25" i="10"/>
  <c r="F21" i="10"/>
  <c r="G14" i="10"/>
  <c r="E32" i="9"/>
  <c r="F7" i="9"/>
  <c r="F25" i="9"/>
  <c r="E7" i="9"/>
  <c r="E9" i="9"/>
  <c r="D9" i="9"/>
  <c r="F21" i="9"/>
  <c r="G18" i="9"/>
  <c r="G25" i="8"/>
  <c r="F32" i="8"/>
  <c r="F7" i="8"/>
  <c r="G21" i="8"/>
  <c r="H17" i="8"/>
  <c r="E7" i="8"/>
  <c r="E10" i="8"/>
  <c r="G16" i="1"/>
  <c r="D30" i="1"/>
  <c r="D32" i="1"/>
  <c r="D29" i="1"/>
  <c r="D26" i="1"/>
  <c r="D28" i="1"/>
  <c r="G20" i="9"/>
  <c r="G16" i="9"/>
  <c r="H20" i="8"/>
  <c r="G20" i="11"/>
  <c r="G19" i="11"/>
  <c r="F9" i="11"/>
  <c r="G7" i="11"/>
  <c r="G9" i="11"/>
  <c r="G21" i="11"/>
  <c r="G15" i="11"/>
  <c r="F32" i="11"/>
  <c r="G25" i="11"/>
  <c r="G18" i="11"/>
  <c r="G7" i="10"/>
  <c r="G9" i="10"/>
  <c r="F9" i="10"/>
  <c r="G17" i="10"/>
  <c r="G20" i="10"/>
  <c r="G18" i="10"/>
  <c r="G19" i="10"/>
  <c r="F32" i="10"/>
  <c r="G25" i="10"/>
  <c r="G21" i="10"/>
  <c r="G15" i="10"/>
  <c r="G16" i="10"/>
  <c r="F32" i="9"/>
  <c r="G21" i="9"/>
  <c r="G15" i="9"/>
  <c r="G17" i="9"/>
  <c r="G19" i="9"/>
  <c r="G7" i="9"/>
  <c r="G9" i="9"/>
  <c r="F9" i="9"/>
  <c r="G14" i="9"/>
  <c r="H21" i="8"/>
  <c r="H15" i="8"/>
  <c r="F10" i="8"/>
  <c r="G7" i="8"/>
  <c r="G10" i="8"/>
  <c r="H14" i="8"/>
  <c r="G32" i="8"/>
  <c r="H16" i="8"/>
  <c r="H18" i="8"/>
  <c r="H19" i="8"/>
  <c r="D27" i="1"/>
  <c r="F29" i="1"/>
  <c r="G18" i="1"/>
  <c r="F28" i="1"/>
  <c r="G15" i="1"/>
  <c r="F26" i="1"/>
  <c r="G26" i="1"/>
  <c r="F22" i="1"/>
  <c r="D7" i="1"/>
  <c r="F31" i="1"/>
  <c r="F32" i="1"/>
  <c r="F30" i="1"/>
  <c r="G30" i="1"/>
  <c r="G19" i="1"/>
  <c r="G29" i="1"/>
  <c r="F27" i="1"/>
  <c r="G32" i="11"/>
  <c r="G26" i="11"/>
  <c r="G30" i="11"/>
  <c r="G31" i="11"/>
  <c r="G27" i="11"/>
  <c r="G29" i="11"/>
  <c r="G28" i="11"/>
  <c r="G32" i="10"/>
  <c r="G26" i="10"/>
  <c r="G29" i="10"/>
  <c r="G30" i="10"/>
  <c r="G31" i="10"/>
  <c r="G28" i="10"/>
  <c r="G27" i="10"/>
  <c r="G32" i="9"/>
  <c r="G26" i="9"/>
  <c r="G29" i="9"/>
  <c r="G31" i="9"/>
  <c r="G30" i="9"/>
  <c r="G28" i="9"/>
  <c r="G27" i="9"/>
  <c r="G25" i="9"/>
  <c r="H32" i="8"/>
  <c r="H26" i="8"/>
  <c r="H31" i="8"/>
  <c r="H30" i="8"/>
  <c r="H29" i="8"/>
  <c r="H27" i="8"/>
  <c r="H28" i="8"/>
  <c r="H25" i="8"/>
  <c r="G27" i="1"/>
  <c r="E7" i="1"/>
  <c r="F33" i="1"/>
  <c r="F7" i="1"/>
  <c r="G7" i="1"/>
  <c r="E28" i="1"/>
  <c r="G17" i="1"/>
  <c r="E32" i="1"/>
  <c r="G32" i="1"/>
  <c r="G21" i="1"/>
  <c r="E22" i="1"/>
  <c r="D9" i="1"/>
  <c r="E9" i="1"/>
  <c r="G28" i="1"/>
  <c r="E33" i="1"/>
  <c r="F9" i="1"/>
  <c r="G9" i="1"/>
  <c r="D31" i="1"/>
  <c r="G20" i="1"/>
  <c r="D22" i="1"/>
  <c r="D8" i="1"/>
  <c r="E8" i="1"/>
  <c r="E10" i="1"/>
  <c r="D10" i="1"/>
  <c r="G22" i="1"/>
  <c r="D33" i="1"/>
  <c r="F8" i="1"/>
  <c r="G31" i="1"/>
  <c r="H15" i="1"/>
  <c r="H22" i="1"/>
  <c r="H19" i="1"/>
  <c r="H16" i="1"/>
  <c r="H18" i="1"/>
  <c r="H17" i="1"/>
  <c r="H21" i="1"/>
  <c r="H20" i="1"/>
  <c r="G33" i="1"/>
  <c r="G8" i="1"/>
  <c r="G10" i="1"/>
  <c r="F10" i="1"/>
  <c r="H33" i="1"/>
  <c r="H26" i="1"/>
  <c r="H27" i="1"/>
  <c r="H29" i="1"/>
  <c r="H30" i="1"/>
  <c r="H32" i="1"/>
  <c r="H28" i="1"/>
  <c r="H31" i="1"/>
</calcChain>
</file>

<file path=xl/sharedStrings.xml><?xml version="1.0" encoding="utf-8"?>
<sst xmlns="http://schemas.openxmlformats.org/spreadsheetml/2006/main" count="240" uniqueCount="58">
  <si>
    <t xml:space="preserve">Nigeria 2017 Cost per Child  </t>
  </si>
  <si>
    <t xml:space="preserve">I. Results </t>
  </si>
  <si>
    <t xml:space="preserve">Cost per Child </t>
  </si>
  <si>
    <t>Expensing Party</t>
  </si>
  <si>
    <t>Sum Total</t>
  </si>
  <si>
    <t>Cost per Child, USD</t>
  </si>
  <si>
    <t>Sum Total, local currency</t>
  </si>
  <si>
    <t xml:space="preserve">Cost per child, local currency </t>
  </si>
  <si>
    <t>DtWI</t>
  </si>
  <si>
    <t>Partners</t>
  </si>
  <si>
    <t xml:space="preserve">Total </t>
  </si>
  <si>
    <t xml:space="preserve">Cost by Program Area (USD) </t>
  </si>
  <si>
    <t xml:space="preserve">Cost Category </t>
  </si>
  <si>
    <t>Partners (WHO)</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</si>
  <si>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</si>
  <si>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</si>
  <si>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</si>
  <si>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</si>
  <si>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</si>
  <si>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</si>
  <si>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</si>
  <si>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</si>
  <si>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</si>
  <si>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</si>
  <si>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</si>
  <si>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</si>
  <si>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</si>
  <si>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 xml:space="preserve">Cross River State, Nigeria 2017 Cost per Child Analysis </t>
  </si>
  <si>
    <t xml:space="preserve">December 2016- November 2017 </t>
  </si>
  <si>
    <t>Partners (RTI/WHO)</t>
  </si>
  <si>
    <t xml:space="preserve">Ogun, Nigeria 2017 Cost per Child Analysis </t>
  </si>
  <si>
    <t xml:space="preserve">December 2016- March 2018 </t>
  </si>
  <si>
    <t xml:space="preserve">Rivers, Nigeria 2017 Cost per Child Analysis </t>
  </si>
  <si>
    <t>December 2016- November 2017</t>
  </si>
  <si>
    <t xml:space="preserve">Oyo, Nigeria 2017 Cost per Child Analysis </t>
  </si>
  <si>
    <t>Partners (WHO/RTI)</t>
  </si>
  <si>
    <t>Costing model assumptions and data sources</t>
  </si>
  <si>
    <t>a. Which costs are reported in this model</t>
  </si>
  <si>
    <t xml:space="preserve">b. Sources of this model's data  </t>
  </si>
  <si>
    <t>1. Expenditures were categorized by program area to feed into the costing model</t>
  </si>
  <si>
    <t xml:space="preserve">c. Costs associated with prevalence surveys  </t>
  </si>
  <si>
    <t xml:space="preserve">d. Costs associated with drugs </t>
  </si>
  <si>
    <t xml:space="preserve">e. Cost per child results </t>
  </si>
  <si>
    <t>2. These expenditures include costs to Evidence Action and external partners, such as costs incurred by the World Health Organization and implementing partners such as RTI International.</t>
  </si>
  <si>
    <r>
      <t xml:space="preserve">3. The assumed </t>
    </r>
    <r>
      <rPr>
        <b/>
        <sz val="10"/>
        <color theme="1"/>
        <rFont val="Prensa Book"/>
        <family val="3"/>
      </rPr>
      <t># of Mebendazole and Praziquantel tablets used are</t>
    </r>
    <r>
      <rPr>
        <sz val="10"/>
        <color theme="1"/>
        <rFont val="Prensa Book"/>
        <family val="3"/>
      </rPr>
      <t xml:space="preserve"> based on the approximate # of children treated for STH and Schisto.</t>
    </r>
  </si>
  <si>
    <r>
      <t xml:space="preserve">5. </t>
    </r>
    <r>
      <rPr>
        <b/>
        <sz val="10"/>
        <rFont val="Prensa Book"/>
        <family val="3"/>
      </rPr>
      <t>Overhead</t>
    </r>
    <r>
      <rPr>
        <sz val="10"/>
        <rFont val="Prensa Book"/>
        <family val="3"/>
      </rPr>
      <t xml:space="preserve"> costs were calculated at a rate of 17% in 2016 and 18%  in 2017/2018 based off of financial records. </t>
    </r>
  </si>
  <si>
    <t xml:space="preserve">1. Drug costs are included in the model as imputed costs. As drugs are procured through the WHO donation program, they do not pose a direct cost to Evidence Action, government, or other partners; however, their imputed value (based on treatment numbers) is included in the model as an important incremental cost to running the program. The value of the drugs has been calculated based on the number of individuals treated for STH and schisto. Leftover drugs are turned back over to the Ministry of Health for further use and thus are not reflected as a cost to the program. </t>
  </si>
  <si>
    <r>
      <t xml:space="preserve">1. This model includes </t>
    </r>
    <r>
      <rPr>
        <b/>
        <sz val="10"/>
        <color theme="1"/>
        <rFont val="Prensa Book"/>
        <family val="3"/>
      </rPr>
      <t>all contributing expenditures</t>
    </r>
    <r>
      <rPr>
        <sz val="10"/>
        <color theme="1"/>
        <rFont val="Prensa Book"/>
        <family val="3"/>
      </rPr>
      <t xml:space="preserve"> to Nigeria's School Based Deworming Program in the 4 Nigerian states where Evidence Action provides technical assistance, which include Cross River, Rivers, Ogun, and Oyo states.</t>
    </r>
  </si>
  <si>
    <t xml:space="preserve">Government </t>
  </si>
  <si>
    <t>Government</t>
  </si>
  <si>
    <t>Gov</t>
  </si>
  <si>
    <t>1. The cost per child in Nigeria for the 2017 deworming round was $0.65</t>
  </si>
  <si>
    <r>
      <t xml:space="preserve">3. Deworming treatment rounds took place between </t>
    </r>
    <r>
      <rPr>
        <b/>
        <sz val="10"/>
        <color theme="1"/>
        <rFont val="Prensa Book"/>
        <family val="3"/>
      </rPr>
      <t>December 2016 - March 2018</t>
    </r>
    <r>
      <rPr>
        <sz val="10"/>
        <color theme="1"/>
        <rFont val="Prensa Book"/>
        <family val="3"/>
      </rPr>
      <t xml:space="preserve">, so all costs included in the model fall within this range. There were some costs incurred by Evidence Action earlier in 2016 that are also included in this model. We set aside some of these start-up costs in 2016 to be included in the costing models for states where we knew Evidence Action was going to expand. The timeframe for included costs is greater than 12 months because deworming treatment was postponed in Oyo state. Treatment was originally scheduled to happen at the end of 2017, but was rescheduled for early 2018. These costs are still included in the 2017 round of costing even though treatment activities took place in 2018.  </t>
    </r>
  </si>
  <si>
    <r>
      <t>1. The "</t>
    </r>
    <r>
      <rPr>
        <b/>
        <sz val="10"/>
        <color theme="1"/>
        <rFont val="Prensa Book"/>
        <family val="3"/>
      </rPr>
      <t>Approximate # children treated</t>
    </r>
    <r>
      <rPr>
        <sz val="10"/>
        <color theme="1"/>
        <rFont val="Prensa Book"/>
        <family val="3"/>
      </rPr>
      <t xml:space="preserve">" (reported in cell D38) is the official number of children treated for either STH, Schisto, or both STH and Schisto via school-based deworming in all 4 Nigerian states. </t>
    </r>
  </si>
  <si>
    <r>
      <t xml:space="preserve">4. </t>
    </r>
    <r>
      <rPr>
        <b/>
        <sz val="10"/>
        <color theme="1"/>
        <rFont val="Prensa Book"/>
        <family val="3"/>
      </rPr>
      <t>Exchange rates</t>
    </r>
    <r>
      <rPr>
        <sz val="10"/>
        <color theme="1"/>
        <rFont val="Prensa Book"/>
        <family val="3"/>
      </rPr>
      <t xml:space="preserve"> for cost conversion in this model used the rate of 1 US dollar to 330 Nigerian naira (cell D39). This represents the average (mean) echange rate across all expenses incurred within the timeframe of the model. </t>
    </r>
  </si>
  <si>
    <t xml:space="preserve">7. RTI is a partner implementing organization in Cross River State. RTI's costs were mostly gathered in 2016 and are meant to capture additional costs incurred by RTI that were benefitting the school-based deworming program which were not captured in Evidence Action's financials. These include drug transportation costs, treatment registers, and summary forms used by the schools. For the 2017 treatment round, these costs were adjusted proportional to the additional number of schools targeted, assuming that drug transportation and treatment monitoring form costs are approximately proporitional to the number of schools targeted. RTI also funded coverage validation surveys in two LGAs in CRS in 2017. These costs are included in the model as well. </t>
  </si>
  <si>
    <t xml:space="preserve">6. Government costs included in the model were incurred by the local Cross River State government. The government conducted a mop-up treatment round to reach additional children. We are unsure if the government actually incurred all of these costs, as they were most likely in-kind contributions, however, we have included them in the model. </t>
  </si>
  <si>
    <t xml:space="preserve">Prevalence survey mapping in Rivers and Oyo state was funded by the Children's Investment Fund Foundation (CIFF), whereas RTI funded mapping activities in Cross River State. A sample of 50-55 children from 5 randomly selected schools were chosen in 33 local government areas (LGAs) within each state. We did not have access to prevalence survey costs from CIFF, so we estimated these costs based on prevalence survey costs incurred in Cross River State by RTI. After an expected 5 years of treatment, additional prevalence surveys will be conducted. Therefore, the cost of both baseline and follow-up surveys are amortized across an expected 5 treatment rounds in each state. No prevalence survey mapping was officially conducted in Ogun state in the same wave of activities that were conducted in other states.  The FMOH instead pulled together exisiting publications on STH/SCH prevalence that had already been carried out by researchers in the state; therefore, no baseline prevalence survey costs were included for Ogun in this costing model. We have estimated the costs of a follow-up survey in Ogun and included these in the model.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</si>
</sst>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quot;$&quot;* #,##0_);_(&quot;$&quot;* \(#,##0\);_(&quot;$&quot;* &quot;-&quot;??_);_(@_)"/>
    <numFmt numFmtId="167" formatCode="[$NGN]\ #,##0.00"/>
    <numFmt numFmtId="168" formatCode="_(* #,##0_);_(* \(#,##0\);_(* &quot;-&quot;??_);_(@_)"/>
    <numFmt numFmtId="169" formatCode="_([$KES]\ * #,##0_);_([$KES]\ * \(#,##0\);_([$KES]\ * &quot;-&quot;??_);_(@_)"/>
    <numFmt numFmtId="170" formatCode="[$NGN]\ #,##0"/>
  </numFmts>
  <fonts count="14" x14ac:knownFonts="1">
    <font>
      <sz val="11"/>
      <color theme="1"/>
      <name val="Calibri"/>
      <family val="2"/>
      <scheme val="minor"/>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12"/>
      <name val="Tahoma"/>
      <family val="2"/>
    </font>
    <font>
      <sz val="11"/>
      <color theme="1"/>
      <name val="Calibri"/>
      <family val="2"/>
      <scheme val="minor"/>
    </font>
    <font>
      <b/>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b/>
      <sz val="10"/>
      <name val="Prensa Book"/>
      <family val="3"/>
    </font>
  </fonts>
  <fills count="8">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rgb="FF7030A0"/>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7" fillId="0" borderId="0"/>
  </cellStyleXfs>
  <cellXfs count="56">
    <xf numFmtId="0" fontId="0" fillId="0" borderId="0" xfId="0"/>
    <xf numFmtId="0" fontId="2" fillId="2" borderId="0" xfId="1" applyFont="1" applyFill="1" applyAlignment="1">
      <alignment vertical="center"/>
    </xf>
    <xf numFmtId="0" fontId="2" fillId="3" borderId="0" xfId="1" applyFont="1" applyFill="1" applyAlignment="1">
      <alignment vertical="center"/>
    </xf>
    <xf numFmtId="0" fontId="2" fillId="4" borderId="0" xfId="1" applyFont="1" applyFill="1" applyAlignment="1">
      <alignment vertical="center"/>
    </xf>
    <xf numFmtId="0" fontId="2" fillId="5" borderId="0" xfId="1" applyFont="1" applyFill="1" applyAlignment="1">
      <alignment vertical="center"/>
    </xf>
    <xf numFmtId="0" fontId="2" fillId="6" borderId="0" xfId="1" applyFont="1" applyFill="1" applyAlignment="1">
      <alignment vertical="center"/>
    </xf>
    <xf numFmtId="0" fontId="3" fillId="7" borderId="0" xfId="1" applyFont="1" applyFill="1"/>
    <xf numFmtId="0" fontId="1" fillId="7" borderId="0" xfId="1" applyFill="1"/>
    <xf numFmtId="0" fontId="5" fillId="7" borderId="2" xfId="1" applyFont="1" applyFill="1" applyBorder="1"/>
    <xf numFmtId="0" fontId="5" fillId="7" borderId="2" xfId="1" applyFont="1" applyFill="1" applyBorder="1" applyAlignment="1">
      <alignment wrapText="1"/>
    </xf>
    <xf numFmtId="0" fontId="1" fillId="7" borderId="2" xfId="1" applyFont="1" applyFill="1" applyBorder="1"/>
    <xf numFmtId="166" fontId="1" fillId="7" borderId="2" xfId="2" applyNumberFormat="1" applyFont="1" applyFill="1" applyBorder="1"/>
    <xf numFmtId="164" fontId="1" fillId="7" borderId="2" xfId="2" applyFont="1" applyFill="1" applyBorder="1"/>
    <xf numFmtId="166" fontId="5" fillId="7" borderId="2" xfId="1" applyNumberFormat="1" applyFont="1" applyFill="1" applyBorder="1"/>
    <xf numFmtId="165" fontId="5" fillId="7" borderId="2" xfId="3" applyNumberFormat="1" applyFont="1" applyFill="1" applyBorder="1"/>
    <xf numFmtId="166" fontId="1" fillId="7" borderId="0" xfId="1" applyNumberFormat="1" applyFill="1" applyBorder="1"/>
    <xf numFmtId="0" fontId="5" fillId="7" borderId="0" xfId="1" applyFont="1" applyFill="1"/>
    <xf numFmtId="9" fontId="1" fillId="7" borderId="2" xfId="4" applyFont="1" applyFill="1" applyBorder="1"/>
    <xf numFmtId="164" fontId="1" fillId="7" borderId="2" xfId="2" applyNumberFormat="1" applyFont="1" applyFill="1" applyBorder="1"/>
    <xf numFmtId="164" fontId="1" fillId="0" borderId="2" xfId="2" applyNumberFormat="1" applyFont="1" applyFill="1" applyBorder="1"/>
    <xf numFmtId="9" fontId="5" fillId="7" borderId="2" xfId="4" applyFont="1" applyFill="1" applyBorder="1"/>
    <xf numFmtId="0" fontId="1" fillId="7" borderId="0" xfId="1" applyFill="1" applyBorder="1"/>
    <xf numFmtId="168" fontId="1" fillId="0" borderId="2" xfId="3" applyNumberFormat="1" applyFont="1" applyFill="1" applyBorder="1"/>
    <xf numFmtId="1" fontId="1" fillId="7" borderId="2" xfId="1" applyNumberFormat="1" applyFont="1" applyFill="1" applyBorder="1"/>
    <xf numFmtId="0" fontId="0" fillId="7" borderId="0" xfId="0" applyFill="1"/>
    <xf numFmtId="168" fontId="1" fillId="7" borderId="2" xfId="3" applyNumberFormat="1" applyFont="1" applyFill="1" applyBorder="1"/>
    <xf numFmtId="166" fontId="0" fillId="7" borderId="0" xfId="2" applyNumberFormat="1" applyFont="1" applyFill="1"/>
    <xf numFmtId="169" fontId="1" fillId="7" borderId="0" xfId="1" applyNumberFormat="1" applyFill="1"/>
    <xf numFmtId="0" fontId="6" fillId="7" borderId="0" xfId="1" applyFont="1" applyFill="1" applyAlignment="1">
      <alignment vertical="center"/>
    </xf>
    <xf numFmtId="0" fontId="2" fillId="7" borderId="0" xfId="1" applyFont="1" applyFill="1" applyAlignment="1">
      <alignment vertical="center"/>
    </xf>
    <xf numFmtId="166" fontId="1" fillId="7" borderId="0" xfId="1" applyNumberFormat="1" applyFill="1"/>
    <xf numFmtId="167" fontId="1" fillId="7" borderId="0" xfId="1" applyNumberFormat="1" applyFill="1"/>
    <xf numFmtId="164" fontId="1" fillId="7" borderId="0" xfId="1" applyNumberFormat="1" applyFill="1"/>
    <xf numFmtId="165" fontId="1" fillId="7" borderId="0" xfId="1" applyNumberFormat="1" applyFill="1"/>
    <xf numFmtId="0" fontId="1" fillId="0" borderId="0" xfId="1"/>
    <xf numFmtId="164" fontId="1" fillId="0" borderId="0" xfId="1" applyNumberFormat="1"/>
    <xf numFmtId="166" fontId="0" fillId="0" borderId="0" xfId="2" applyNumberFormat="1" applyFont="1"/>
    <xf numFmtId="169" fontId="1" fillId="0" borderId="0" xfId="1" applyNumberFormat="1"/>
    <xf numFmtId="164" fontId="0" fillId="0" borderId="0" xfId="2" applyNumberFormat="1" applyFont="1"/>
    <xf numFmtId="0" fontId="8" fillId="0" borderId="0" xfId="5" applyFont="1"/>
    <xf numFmtId="0" fontId="7" fillId="0" borderId="0" xfId="5"/>
    <xf numFmtId="0" fontId="9" fillId="0" borderId="0" xfId="5" applyFont="1"/>
    <xf numFmtId="0" fontId="10" fillId="0" borderId="0" xfId="5" applyFont="1"/>
    <xf numFmtId="0" fontId="10" fillId="0" borderId="0" xfId="5" applyFont="1" applyAlignment="1">
      <alignment horizontal="right" vertical="top"/>
    </xf>
    <xf numFmtId="0" fontId="10" fillId="0" borderId="0" xfId="5" applyFont="1" applyAlignment="1">
      <alignment wrapText="1"/>
    </xf>
    <xf numFmtId="0" fontId="12" fillId="0" borderId="0" xfId="5" applyFont="1" applyAlignment="1">
      <alignment wrapText="1"/>
    </xf>
    <xf numFmtId="0" fontId="9" fillId="0" borderId="0" xfId="0" applyFont="1" applyAlignment="1">
      <alignment horizontal="left"/>
    </xf>
    <xf numFmtId="0" fontId="10" fillId="0" borderId="0" xfId="0" applyFont="1" applyAlignment="1">
      <alignment horizontal="left"/>
    </xf>
    <xf numFmtId="170" fontId="1" fillId="7" borderId="2" xfId="1" applyNumberFormat="1" applyFont="1" applyFill="1" applyBorder="1"/>
    <xf numFmtId="170" fontId="5" fillId="7" borderId="2" xfId="1" applyNumberFormat="1" applyFont="1" applyFill="1" applyBorder="1"/>
    <xf numFmtId="166" fontId="1" fillId="0" borderId="2" xfId="2" applyNumberFormat="1" applyFont="1" applyFill="1" applyBorder="1"/>
    <xf numFmtId="164" fontId="1" fillId="7" borderId="0" xfId="1" applyNumberFormat="1" applyFill="1" applyBorder="1"/>
    <xf numFmtId="167" fontId="5" fillId="7" borderId="2" xfId="1" applyNumberFormat="1" applyFont="1" applyFill="1" applyBorder="1"/>
    <xf numFmtId="167" fontId="1" fillId="7" borderId="2" xfId="1" applyNumberFormat="1" applyFont="1" applyFill="1" applyBorder="1"/>
    <xf numFmtId="0" fontId="4" fillId="7" borderId="1" xfId="1" applyFont="1" applyFill="1" applyBorder="1" applyAlignment="1">
      <alignment horizontal="center"/>
    </xf>
    <xf numFmtId="0" fontId="4" fillId="7" borderId="0" xfId="1" applyFont="1" applyFill="1" applyAlignment="1">
      <alignment horizontal="center"/>
    </xf>
  </cellXfs>
  <cellStyles count="6">
    <cellStyle name="Comma 2" xfId="3"/>
    <cellStyle name="Currency 2" xfId="2"/>
    <cellStyle name="Normal" xfId="0" builtinId="0"/>
    <cellStyle name="Normal 2 2" xfId="1"/>
    <cellStyle name="Normal 3" xfId="5"/>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20" Type="http://schemas.openxmlformats.org/officeDocument/2006/relationships/externalLink" Target="externalLinks/externalLink14.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externalLink" Target="externalLinks/externalLink4.xml"/><Relationship Id="rId11" Type="http://schemas.openxmlformats.org/officeDocument/2006/relationships/externalLink" Target="externalLinks/externalLink5.xml"/><Relationship Id="rId12" Type="http://schemas.openxmlformats.org/officeDocument/2006/relationships/externalLink" Target="externalLinks/externalLink6.xml"/><Relationship Id="rId13" Type="http://schemas.openxmlformats.org/officeDocument/2006/relationships/externalLink" Target="externalLinks/externalLink7.xml"/><Relationship Id="rId14" Type="http://schemas.openxmlformats.org/officeDocument/2006/relationships/externalLink" Target="externalLinks/externalLink8.xml"/><Relationship Id="rId15" Type="http://schemas.openxmlformats.org/officeDocument/2006/relationships/externalLink" Target="externalLinks/externalLink9.xml"/><Relationship Id="rId16" Type="http://schemas.openxmlformats.org/officeDocument/2006/relationships/externalLink" Target="externalLinks/externalLink10.xml"/><Relationship Id="rId17" Type="http://schemas.openxmlformats.org/officeDocument/2006/relationships/externalLink" Target="externalLinks/externalLink11.xml"/><Relationship Id="rId18" Type="http://schemas.openxmlformats.org/officeDocument/2006/relationships/externalLink" Target="externalLinks/externalLink12.xml"/><Relationship Id="rId19" Type="http://schemas.openxmlformats.org/officeDocument/2006/relationships/externalLink" Target="externalLinks/externalLink1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_Nicole/Documents/InKlude%20Labs%20Financial%20Report_Dec14_2015_Jan_21-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icolezok/Desktop/D:\Report\InKlude%20Labs\Forecasting\2014-15\Comparison%20between%20Forecast%20&amp;%20actuals%20for%20DEC%20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20"/>
  <sheetViews>
    <sheetView tabSelected="1" workbookViewId="0">
      <selection activeCell="D1" sqref="D1"/>
    </sheetView>
  </sheetViews>
  <sheetFormatPr baseColWidth="10" defaultColWidth="8.83203125" defaultRowHeight="15" x14ac:dyDescent="0.2"/>
  <cols>
    <col min="1" max="1" width="5.5" customWidth="1"/>
    <col min="2" max="2" width="19" customWidth="1"/>
    <col min="3" max="3" width="133.6640625" customWidth="1"/>
  </cols>
  <sheetData>
    <row r="1" spans="1:3" ht="18" x14ac:dyDescent="0.2">
      <c r="A1" s="5" t="s">
        <v>0</v>
      </c>
      <c r="B1" s="5"/>
      <c r="C1" s="5"/>
    </row>
    <row r="2" spans="1:3" ht="28.5" customHeight="1" x14ac:dyDescent="0.2">
      <c r="B2" s="39" t="s">
        <v>36</v>
      </c>
      <c r="C2" s="40"/>
    </row>
    <row r="3" spans="1:3" ht="24.75" customHeight="1" x14ac:dyDescent="0.2">
      <c r="B3" s="41" t="s">
        <v>37</v>
      </c>
      <c r="C3" s="42"/>
    </row>
    <row r="4" spans="1:3" ht="27" x14ac:dyDescent="0.2">
      <c r="B4" s="42"/>
      <c r="C4" s="44" t="s">
        <v>47</v>
      </c>
    </row>
    <row r="5" spans="1:3" x14ac:dyDescent="0.2">
      <c r="B5" s="43"/>
      <c r="C5" s="44" t="s">
        <v>43</v>
      </c>
    </row>
    <row r="6" spans="1:3" ht="53" x14ac:dyDescent="0.2">
      <c r="B6" s="43"/>
      <c r="C6" s="44" t="s">
        <v>52</v>
      </c>
    </row>
    <row r="7" spans="1:3" x14ac:dyDescent="0.2">
      <c r="B7" s="41" t="s">
        <v>38</v>
      </c>
      <c r="C7" s="44"/>
    </row>
    <row r="8" spans="1:3" x14ac:dyDescent="0.2">
      <c r="B8" s="43"/>
      <c r="C8" s="44" t="s">
        <v>39</v>
      </c>
    </row>
    <row r="9" spans="1:3" ht="27" x14ac:dyDescent="0.2">
      <c r="B9" s="43"/>
      <c r="C9" s="44" t="s">
        <v>53</v>
      </c>
    </row>
    <row r="10" spans="1:3" x14ac:dyDescent="0.2">
      <c r="B10" s="43"/>
      <c r="C10" s="44" t="s">
        <v>44</v>
      </c>
    </row>
    <row r="11" spans="1:3" ht="27" x14ac:dyDescent="0.2">
      <c r="B11" s="43"/>
      <c r="C11" s="44" t="s">
        <v>54</v>
      </c>
    </row>
    <row r="12" spans="1:3" x14ac:dyDescent="0.2">
      <c r="B12" s="43"/>
      <c r="C12" s="45" t="s">
        <v>45</v>
      </c>
    </row>
    <row r="13" spans="1:3" ht="27" x14ac:dyDescent="0.2">
      <c r="B13" s="43"/>
      <c r="C13" s="45" t="s">
        <v>56</v>
      </c>
    </row>
    <row r="14" spans="1:3" ht="53" x14ac:dyDescent="0.2">
      <c r="B14" s="43"/>
      <c r="C14" s="45" t="s">
        <v>55</v>
      </c>
    </row>
    <row r="15" spans="1:3" x14ac:dyDescent="0.2">
      <c r="B15" s="41" t="s">
        <v>40</v>
      </c>
      <c r="C15" s="44"/>
    </row>
    <row r="16" spans="1:3" ht="92.25" customHeight="1" x14ac:dyDescent="0.2">
      <c r="B16" s="42"/>
      <c r="C16" s="44" t="s">
        <v>57</v>
      </c>
    </row>
    <row r="17" spans="2:3" x14ac:dyDescent="0.2">
      <c r="B17" s="41" t="s">
        <v>41</v>
      </c>
      <c r="C17" s="44"/>
    </row>
    <row r="18" spans="2:3" ht="40" x14ac:dyDescent="0.2">
      <c r="B18" s="42"/>
      <c r="C18" s="44" t="s">
        <v>46</v>
      </c>
    </row>
    <row r="19" spans="2:3" x14ac:dyDescent="0.2">
      <c r="B19" s="46" t="s">
        <v>42</v>
      </c>
      <c r="C19" s="44"/>
    </row>
    <row r="20" spans="2:3" x14ac:dyDescent="0.2">
      <c r="B20" s="42"/>
      <c r="C20" s="47"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47"/>
  <sheetViews>
    <sheetView workbookViewId="0">
      <selection activeCell="D1" sqref="D1"/>
    </sheetView>
  </sheetViews>
  <sheetFormatPr baseColWidth="10" defaultColWidth="8.83203125" defaultRowHeight="15" x14ac:dyDescent="0.2"/>
  <cols>
    <col min="3" max="3" width="48" customWidth="1"/>
    <col min="4" max="4" width="18.6640625" customWidth="1"/>
    <col min="5" max="6" width="17" bestFit="1" customWidth="1"/>
    <col min="7" max="7" width="13.1640625" bestFit="1" customWidth="1"/>
  </cols>
  <sheetData>
    <row r="1" spans="1:9" ht="18" x14ac:dyDescent="0.2">
      <c r="A1" s="5" t="s">
        <v>0</v>
      </c>
      <c r="B1" s="5"/>
      <c r="C1" s="5"/>
    </row>
    <row r="2" spans="1:9" s="24" customFormat="1" x14ac:dyDescent="0.2"/>
    <row r="3" spans="1:9" s="24" customFormat="1" x14ac:dyDescent="0.2"/>
    <row r="4" spans="1:9" s="24" customFormat="1" ht="16" x14ac:dyDescent="0.2">
      <c r="C4" s="6" t="s">
        <v>1</v>
      </c>
      <c r="D4" s="7"/>
      <c r="E4" s="7"/>
      <c r="F4" s="7"/>
      <c r="G4" s="7"/>
      <c r="H4" s="7"/>
    </row>
    <row r="5" spans="1:9" s="24" customFormat="1" x14ac:dyDescent="0.2">
      <c r="C5" s="54" t="s">
        <v>2</v>
      </c>
      <c r="D5" s="54"/>
      <c r="E5" s="54"/>
      <c r="F5" s="54"/>
      <c r="G5" s="54"/>
      <c r="H5" s="7"/>
    </row>
    <row r="6" spans="1:9" s="24" customFormat="1" ht="23" x14ac:dyDescent="0.2">
      <c r="C6" s="8" t="s">
        <v>3</v>
      </c>
      <c r="D6" s="8" t="s">
        <v>4</v>
      </c>
      <c r="E6" s="9" t="s">
        <v>5</v>
      </c>
      <c r="F6" s="9" t="s">
        <v>6</v>
      </c>
      <c r="G6" s="9" t="s">
        <v>7</v>
      </c>
      <c r="H6" s="7"/>
    </row>
    <row r="7" spans="1:9" s="24" customFormat="1" x14ac:dyDescent="0.2">
      <c r="C7" s="10" t="s">
        <v>8</v>
      </c>
      <c r="D7" s="11">
        <f>F22</f>
        <v>1999301.448379464</v>
      </c>
      <c r="E7" s="12">
        <f>D7/$D$38</f>
        <v>0.5571998084735289</v>
      </c>
      <c r="F7" s="48">
        <f>F33</f>
        <v>660490526.03258133</v>
      </c>
      <c r="G7" s="48">
        <f>F7/$D$38</f>
        <v>184.07689090719057</v>
      </c>
      <c r="H7" s="7"/>
    </row>
    <row r="8" spans="1:9" s="24" customFormat="1" x14ac:dyDescent="0.2">
      <c r="C8" s="10" t="s">
        <v>9</v>
      </c>
      <c r="D8" s="11">
        <f>D22</f>
        <v>318446.40878684423</v>
      </c>
      <c r="E8" s="12">
        <f t="shared" ref="E8:E9" si="0">D8/$D$38</f>
        <v>8.8750137268662252E-2</v>
      </c>
      <c r="F8" s="48">
        <f>D33</f>
        <v>105202162.59698759</v>
      </c>
      <c r="G8" s="48">
        <f t="shared" ref="G8:G9" si="1">F8/$D$38</f>
        <v>29.319553035664494</v>
      </c>
      <c r="H8" s="7"/>
    </row>
    <row r="9" spans="1:9" s="24" customFormat="1" x14ac:dyDescent="0.2">
      <c r="C9" s="10" t="s">
        <v>49</v>
      </c>
      <c r="D9" s="11">
        <f>E22</f>
        <v>4038.0111856542235</v>
      </c>
      <c r="E9" s="18">
        <f t="shared" si="0"/>
        <v>1.1253825985492202E-3</v>
      </c>
      <c r="F9" s="48">
        <f>E33</f>
        <v>1334000</v>
      </c>
      <c r="G9" s="48">
        <f t="shared" si="1"/>
        <v>0.37178212675540945</v>
      </c>
      <c r="H9" s="7"/>
    </row>
    <row r="10" spans="1:9" s="24" customFormat="1" x14ac:dyDescent="0.2">
      <c r="C10" s="8" t="s">
        <v>10</v>
      </c>
      <c r="D10" s="13">
        <f>SUM(D7:D9)</f>
        <v>2321785.8683519624</v>
      </c>
      <c r="E10" s="14">
        <f>SUM(E7:E9)</f>
        <v>0.64707532834074033</v>
      </c>
      <c r="F10" s="49">
        <f>SUM(F7:F9)</f>
        <v>767026688.62956893</v>
      </c>
      <c r="G10" s="49">
        <f>SUM(G7:G9)</f>
        <v>213.76822606961048</v>
      </c>
      <c r="H10" s="15"/>
    </row>
    <row r="11" spans="1:9" s="24" customFormat="1" x14ac:dyDescent="0.2">
      <c r="C11" s="7"/>
      <c r="D11" s="30"/>
      <c r="E11" s="7"/>
      <c r="F11" s="7"/>
      <c r="G11" s="7"/>
      <c r="H11" s="7"/>
    </row>
    <row r="12" spans="1:9" s="24" customFormat="1" x14ac:dyDescent="0.2">
      <c r="C12" s="7"/>
      <c r="D12" s="7"/>
      <c r="E12" s="7"/>
      <c r="F12" s="7"/>
      <c r="G12" s="7"/>
      <c r="H12" s="7"/>
    </row>
    <row r="13" spans="1:9" s="24" customFormat="1" x14ac:dyDescent="0.2">
      <c r="C13" s="55" t="s">
        <v>11</v>
      </c>
      <c r="D13" s="55"/>
      <c r="E13" s="55"/>
      <c r="F13" s="55"/>
      <c r="G13" s="55"/>
      <c r="H13" s="55"/>
    </row>
    <row r="14" spans="1:9" s="24" customFormat="1" x14ac:dyDescent="0.2">
      <c r="C14" s="16" t="s">
        <v>12</v>
      </c>
      <c r="D14" s="16" t="s">
        <v>35</v>
      </c>
      <c r="E14" s="16" t="s">
        <v>50</v>
      </c>
      <c r="F14" s="16" t="s">
        <v>8</v>
      </c>
      <c r="G14" s="16" t="s">
        <v>14</v>
      </c>
      <c r="H14" s="16" t="s">
        <v>15</v>
      </c>
      <c r="I14" s="7"/>
    </row>
    <row r="15" spans="1:9" s="24" customFormat="1" x14ac:dyDescent="0.2">
      <c r="C15" s="10" t="s">
        <v>16</v>
      </c>
      <c r="D15" s="11">
        <f>SUM(CRS!D14,Rivers!D14,Oyo!D14,Ogun!D14)</f>
        <v>0</v>
      </c>
      <c r="E15" s="11">
        <f>CRS!E14</f>
        <v>0</v>
      </c>
      <c r="F15" s="11">
        <f>SUM(CRS!F14,Rivers!E14,Oyo!E14,Ogun!E14)</f>
        <v>86823.478381415305</v>
      </c>
      <c r="G15" s="11">
        <f t="shared" ref="G15:G21" si="2">SUM(D15:F15)</f>
        <v>86823.478381415305</v>
      </c>
      <c r="H15" s="17">
        <f t="shared" ref="H15:H22" si="3">G15/$G$22</f>
        <v>3.7395127416743161E-2</v>
      </c>
      <c r="I15" s="7"/>
    </row>
    <row r="16" spans="1:9" s="24" customFormat="1" x14ac:dyDescent="0.2">
      <c r="C16" s="10" t="s">
        <v>17</v>
      </c>
      <c r="D16" s="11">
        <f>SUM(CRS!D15,Rivers!D15,Oyo!D15,Ogun!D15)</f>
        <v>18814.645080000002</v>
      </c>
      <c r="E16" s="11">
        <f>CRS!E15</f>
        <v>0</v>
      </c>
      <c r="F16" s="11">
        <f>SUM(CRS!F15,Rivers!E15,Oyo!E15,Ogun!E15)</f>
        <v>68987.031959999993</v>
      </c>
      <c r="G16" s="11">
        <f t="shared" si="2"/>
        <v>87801.677039999995</v>
      </c>
      <c r="H16" s="17">
        <f t="shared" si="3"/>
        <v>3.781644045508939E-2</v>
      </c>
      <c r="I16" s="7"/>
    </row>
    <row r="17" spans="3:9" s="24" customFormat="1" x14ac:dyDescent="0.2">
      <c r="C17" s="10" t="s">
        <v>18</v>
      </c>
      <c r="D17" s="11">
        <f>SUM(CRS!D16,Rivers!D16,Oyo!D16,Ogun!D16)</f>
        <v>279215.826601626</v>
      </c>
      <c r="E17" s="11">
        <f>CRS!E16</f>
        <v>272.42954026152933</v>
      </c>
      <c r="F17" s="11">
        <f>SUM(CRS!F16,Rivers!E16,Oyo!E16,Ogun!E16)</f>
        <v>17447.763199999998</v>
      </c>
      <c r="G17" s="11">
        <f t="shared" si="2"/>
        <v>296936.0193418875</v>
      </c>
      <c r="H17" s="17">
        <f t="shared" si="3"/>
        <v>0.12789121658004449</v>
      </c>
      <c r="I17" s="7"/>
    </row>
    <row r="18" spans="3:9" s="24" customFormat="1" x14ac:dyDescent="0.2">
      <c r="C18" s="10" t="s">
        <v>19</v>
      </c>
      <c r="D18" s="11">
        <f>SUM(CRS!D17,Rivers!D17,Oyo!D17,Ogun!D17)</f>
        <v>0</v>
      </c>
      <c r="E18" s="11">
        <f>CRS!E17</f>
        <v>0</v>
      </c>
      <c r="F18" s="11">
        <f>SUM(CRS!F17,Rivers!E17,Oyo!E17,Ogun!E17)</f>
        <v>536272.23013333336</v>
      </c>
      <c r="G18" s="11">
        <f t="shared" si="2"/>
        <v>536272.23013333336</v>
      </c>
      <c r="H18" s="17">
        <f t="shared" si="3"/>
        <v>0.230974026262804</v>
      </c>
      <c r="I18" s="7"/>
    </row>
    <row r="19" spans="3:9" s="24" customFormat="1" x14ac:dyDescent="0.2">
      <c r="C19" s="10" t="s">
        <v>20</v>
      </c>
      <c r="D19" s="11">
        <f>SUM(CRS!D18,Rivers!D18,Oyo!D18,Ogun!D18)</f>
        <v>0</v>
      </c>
      <c r="E19" s="11">
        <f>CRS!E18</f>
        <v>0</v>
      </c>
      <c r="F19" s="11">
        <f>SUM(CRS!F18,Rivers!E18,Oyo!E18,Ogun!E18)</f>
        <v>42366.869466666663</v>
      </c>
      <c r="G19" s="11">
        <f t="shared" si="2"/>
        <v>42366.869466666663</v>
      </c>
      <c r="H19" s="17">
        <f t="shared" si="3"/>
        <v>1.8247535246107466E-2</v>
      </c>
      <c r="I19" s="7"/>
    </row>
    <row r="20" spans="3:9" s="24" customFormat="1" x14ac:dyDescent="0.2">
      <c r="C20" s="10" t="s">
        <v>21</v>
      </c>
      <c r="D20" s="11">
        <f>SUM(CRS!D19,Rivers!D19,Oyo!D19,Ogun!D19)</f>
        <v>20415.937105218265</v>
      </c>
      <c r="E20" s="11">
        <f>CRS!E19</f>
        <v>0</v>
      </c>
      <c r="F20" s="11">
        <f>SUM(CRS!F19,Rivers!E19,Oyo!E19,Ogun!E19)</f>
        <v>296232.06456154445</v>
      </c>
      <c r="G20" s="11">
        <f t="shared" si="2"/>
        <v>316648.00166676269</v>
      </c>
      <c r="H20" s="17">
        <f t="shared" si="3"/>
        <v>0.13638122532441982</v>
      </c>
      <c r="I20" s="7"/>
    </row>
    <row r="21" spans="3:9" s="24" customFormat="1" x14ac:dyDescent="0.2">
      <c r="C21" s="10" t="s">
        <v>22</v>
      </c>
      <c r="D21" s="11">
        <f>SUM(CRS!D20,Rivers!D20,Oyo!D20,Ogun!D20)</f>
        <v>0</v>
      </c>
      <c r="E21" s="11">
        <f>CRS!E20</f>
        <v>3765.5816453926941</v>
      </c>
      <c r="F21" s="11">
        <f>SUM(CRS!F20,Rivers!E20,Oyo!E20,Ogun!E20)</f>
        <v>951172.01067650435</v>
      </c>
      <c r="G21" s="11">
        <f t="shared" si="2"/>
        <v>954937.59232189704</v>
      </c>
      <c r="H21" s="17">
        <f t="shared" si="3"/>
        <v>0.41129442871479172</v>
      </c>
      <c r="I21" s="7"/>
    </row>
    <row r="22" spans="3:9" s="24" customFormat="1" x14ac:dyDescent="0.2">
      <c r="C22" s="8" t="s">
        <v>10</v>
      </c>
      <c r="D22" s="13">
        <f>SUM(D15:D21)</f>
        <v>318446.40878684423</v>
      </c>
      <c r="E22" s="13">
        <f>SUM(E15:E21)</f>
        <v>4038.0111856542235</v>
      </c>
      <c r="F22" s="13">
        <f>SUM(F15:F21)</f>
        <v>1999301.448379464</v>
      </c>
      <c r="G22" s="13">
        <f>SUM(G15:G21)</f>
        <v>2321785.8683519624</v>
      </c>
      <c r="H22" s="20">
        <f t="shared" si="3"/>
        <v>1</v>
      </c>
      <c r="I22" s="7"/>
    </row>
    <row r="23" spans="3:9" s="24" customFormat="1" x14ac:dyDescent="0.2">
      <c r="C23" s="21"/>
      <c r="D23" s="21"/>
      <c r="E23" s="21"/>
      <c r="F23" s="21"/>
      <c r="G23" s="21"/>
      <c r="H23" s="21"/>
    </row>
    <row r="24" spans="3:9" s="24" customFormat="1" x14ac:dyDescent="0.2">
      <c r="C24" s="55" t="s">
        <v>23</v>
      </c>
      <c r="D24" s="55"/>
      <c r="E24" s="55"/>
      <c r="F24" s="55"/>
      <c r="G24" s="55"/>
      <c r="H24" s="55"/>
    </row>
    <row r="25" spans="3:9" s="24" customFormat="1" x14ac:dyDescent="0.2">
      <c r="C25" s="16" t="s">
        <v>12</v>
      </c>
      <c r="D25" s="16" t="s">
        <v>9</v>
      </c>
      <c r="E25" s="16" t="s">
        <v>50</v>
      </c>
      <c r="F25" s="16" t="s">
        <v>8</v>
      </c>
      <c r="G25" s="16" t="s">
        <v>14</v>
      </c>
      <c r="H25" s="16" t="s">
        <v>15</v>
      </c>
      <c r="I25" s="7"/>
    </row>
    <row r="26" spans="3:9" s="24" customFormat="1" x14ac:dyDescent="0.2">
      <c r="C26" s="10" t="s">
        <v>16</v>
      </c>
      <c r="D26" s="48">
        <f>D15*$D$39</f>
        <v>0</v>
      </c>
      <c r="E26" s="48">
        <f>E15*$D$39</f>
        <v>0</v>
      </c>
      <c r="F26" s="48">
        <f>F15*$D$39</f>
        <v>28683060.753345311</v>
      </c>
      <c r="G26" s="48">
        <f t="shared" ref="G26:G32" si="4">SUM(D26:F26)</f>
        <v>28683060.753345311</v>
      </c>
      <c r="H26" s="17">
        <f t="shared" ref="H26:H33" si="5">G26/$G$33</f>
        <v>3.7395127416743161E-2</v>
      </c>
      <c r="I26" s="7"/>
    </row>
    <row r="27" spans="3:9" s="24" customFormat="1" x14ac:dyDescent="0.2">
      <c r="C27" s="10" t="s">
        <v>17</v>
      </c>
      <c r="D27" s="48">
        <f t="shared" ref="D27:E32" si="6">D16*$D$39</f>
        <v>6215618.3781481031</v>
      </c>
      <c r="E27" s="48">
        <f t="shared" si="6"/>
        <v>0</v>
      </c>
      <c r="F27" s="48">
        <f t="shared" ref="F27:F32" si="7">F16*$D$39</f>
        <v>22790600.719876371</v>
      </c>
      <c r="G27" s="48">
        <f t="shared" si="4"/>
        <v>29006219.098024473</v>
      </c>
      <c r="H27" s="17">
        <f t="shared" si="5"/>
        <v>3.7816440455089383E-2</v>
      </c>
      <c r="I27" s="7"/>
    </row>
    <row r="28" spans="3:9" s="24" customFormat="1" x14ac:dyDescent="0.2">
      <c r="C28" s="10" t="s">
        <v>18</v>
      </c>
      <c r="D28" s="48">
        <f t="shared" si="6"/>
        <v>92241921.966400459</v>
      </c>
      <c r="E28" s="48">
        <f t="shared" si="6"/>
        <v>90000</v>
      </c>
      <c r="F28" s="48">
        <f t="shared" si="7"/>
        <v>5764054.3917980799</v>
      </c>
      <c r="G28" s="48">
        <f t="shared" si="4"/>
        <v>98095976.358198538</v>
      </c>
      <c r="H28" s="17">
        <f t="shared" si="5"/>
        <v>0.12789121658004449</v>
      </c>
      <c r="I28" s="7"/>
    </row>
    <row r="29" spans="3:9" s="24" customFormat="1" x14ac:dyDescent="0.2">
      <c r="C29" s="10" t="s">
        <v>19</v>
      </c>
      <c r="D29" s="48">
        <f t="shared" si="6"/>
        <v>0</v>
      </c>
      <c r="E29" s="48">
        <f t="shared" si="6"/>
        <v>0</v>
      </c>
      <c r="F29" s="48">
        <f t="shared" si="7"/>
        <v>177163242.5237976</v>
      </c>
      <c r="G29" s="48">
        <f t="shared" si="4"/>
        <v>177163242.5237976</v>
      </c>
      <c r="H29" s="17">
        <f t="shared" si="5"/>
        <v>0.23097402626280397</v>
      </c>
      <c r="I29" s="7"/>
    </row>
    <row r="30" spans="3:9" s="24" customFormat="1" x14ac:dyDescent="0.2">
      <c r="C30" s="10" t="s">
        <v>20</v>
      </c>
      <c r="D30" s="48">
        <f t="shared" si="6"/>
        <v>0</v>
      </c>
      <c r="E30" s="48">
        <f t="shared" si="6"/>
        <v>0</v>
      </c>
      <c r="F30" s="48">
        <f t="shared" si="7"/>
        <v>13996346.535473153</v>
      </c>
      <c r="G30" s="48">
        <f t="shared" si="4"/>
        <v>13996346.535473153</v>
      </c>
      <c r="H30" s="17">
        <f t="shared" si="5"/>
        <v>1.8247535246107466E-2</v>
      </c>
      <c r="I30" s="7"/>
    </row>
    <row r="31" spans="3:9" s="24" customFormat="1" x14ac:dyDescent="0.2">
      <c r="C31" s="10" t="s">
        <v>21</v>
      </c>
      <c r="D31" s="48">
        <f t="shared" si="6"/>
        <v>6744622.2524390249</v>
      </c>
      <c r="E31" s="48">
        <f t="shared" si="6"/>
        <v>0</v>
      </c>
      <c r="F31" s="48">
        <f t="shared" si="7"/>
        <v>97863417.399393797</v>
      </c>
      <c r="G31" s="48">
        <f t="shared" si="4"/>
        <v>104608039.65183282</v>
      </c>
      <c r="H31" s="17">
        <f t="shared" si="5"/>
        <v>0.13638122532441982</v>
      </c>
      <c r="I31" s="7"/>
    </row>
    <row r="32" spans="3:9" s="24" customFormat="1" x14ac:dyDescent="0.2">
      <c r="C32" s="10" t="s">
        <v>22</v>
      </c>
      <c r="D32" s="48">
        <f t="shared" si="6"/>
        <v>0</v>
      </c>
      <c r="E32" s="48">
        <f t="shared" si="6"/>
        <v>1244000</v>
      </c>
      <c r="F32" s="48">
        <f t="shared" si="7"/>
        <v>314229803.70889693</v>
      </c>
      <c r="G32" s="48">
        <f t="shared" si="4"/>
        <v>315473803.70889693</v>
      </c>
      <c r="H32" s="17">
        <f t="shared" si="5"/>
        <v>0.41129442871479172</v>
      </c>
      <c r="I32" s="7"/>
    </row>
    <row r="33" spans="3:9" s="24" customFormat="1" x14ac:dyDescent="0.2">
      <c r="C33" s="8" t="s">
        <v>14</v>
      </c>
      <c r="D33" s="49">
        <f>SUM(D26:D32)</f>
        <v>105202162.59698759</v>
      </c>
      <c r="E33" s="49">
        <f>SUM(E26:E32)</f>
        <v>1334000</v>
      </c>
      <c r="F33" s="49">
        <f>SUM(F26:F32)</f>
        <v>660490526.03258133</v>
      </c>
      <c r="G33" s="49">
        <f>SUM(G26:G32)</f>
        <v>767026688.62956882</v>
      </c>
      <c r="H33" s="20">
        <f t="shared" si="5"/>
        <v>1</v>
      </c>
      <c r="I33" s="7"/>
    </row>
    <row r="34" spans="3:9" s="24" customFormat="1" x14ac:dyDescent="0.2">
      <c r="C34" s="7"/>
      <c r="D34" s="7"/>
      <c r="E34" s="7"/>
      <c r="F34" s="7"/>
      <c r="G34" s="7"/>
      <c r="H34" s="7"/>
    </row>
    <row r="35" spans="3:9" s="24" customFormat="1" x14ac:dyDescent="0.2">
      <c r="C35" s="7"/>
      <c r="D35" s="7"/>
      <c r="E35" s="7"/>
      <c r="F35" s="7"/>
      <c r="G35" s="7"/>
      <c r="H35" s="7"/>
    </row>
    <row r="36" spans="3:9" s="24" customFormat="1" x14ac:dyDescent="0.2">
      <c r="C36" s="7"/>
      <c r="D36" s="7"/>
      <c r="E36" s="7"/>
      <c r="F36" s="7"/>
      <c r="G36" s="7"/>
      <c r="H36" s="7"/>
    </row>
    <row r="37" spans="3:9" s="24" customFormat="1" ht="16" x14ac:dyDescent="0.2">
      <c r="C37" s="6" t="s">
        <v>24</v>
      </c>
      <c r="D37" s="7"/>
      <c r="E37" s="7"/>
      <c r="F37" s="7"/>
      <c r="G37" s="7"/>
      <c r="H37" s="7"/>
    </row>
    <row r="38" spans="3:9" s="24" customFormat="1" x14ac:dyDescent="0.2">
      <c r="C38" s="10" t="s">
        <v>25</v>
      </c>
      <c r="D38" s="25">
        <f>SUM(CRS!D37,Rivers!D37,Oyo!D37,Ogun!D37)</f>
        <v>3588123</v>
      </c>
      <c r="E38" s="7"/>
      <c r="F38" s="7"/>
      <c r="G38" s="7"/>
      <c r="H38" s="7"/>
    </row>
    <row r="39" spans="3:9" s="24" customFormat="1" x14ac:dyDescent="0.2">
      <c r="C39" s="10" t="s">
        <v>26</v>
      </c>
      <c r="D39" s="23">
        <v>330.36065000000002</v>
      </c>
      <c r="E39" s="7"/>
      <c r="F39" s="7"/>
      <c r="G39" s="7"/>
      <c r="H39" s="7"/>
    </row>
    <row r="40" spans="3:9" s="24" customFormat="1" x14ac:dyDescent="0.2"/>
    <row r="41" spans="3:9" s="24" customFormat="1" x14ac:dyDescent="0.2"/>
    <row r="42" spans="3:9" s="24" customFormat="1" x14ac:dyDescent="0.2"/>
    <row r="43" spans="3:9" s="24" customFormat="1" x14ac:dyDescent="0.2"/>
    <row r="44" spans="3:9" s="24" customFormat="1" x14ac:dyDescent="0.2"/>
    <row r="45" spans="3:9" s="24" customFormat="1" x14ac:dyDescent="0.2"/>
    <row r="46" spans="3:9" s="24" customFormat="1" x14ac:dyDescent="0.2"/>
    <row r="47" spans="3:9" s="24" customFormat="1" x14ac:dyDescent="0.2"/>
  </sheetData>
  <mergeCells count="3">
    <mergeCell ref="C5:G5"/>
    <mergeCell ref="C13:H13"/>
    <mergeCell ref="C24:H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05" zoomScaleNormal="105" zoomScalePageLayoutView="105" workbookViewId="0">
      <selection activeCell="I1" sqref="I1"/>
    </sheetView>
  </sheetViews>
  <sheetFormatPr baseColWidth="10" defaultColWidth="8.83203125" defaultRowHeight="15" outlineLevelRow="1" outlineLevelCol="2" x14ac:dyDescent="0.2"/>
  <cols>
    <col min="1" max="1" width="8.83203125" style="34"/>
    <col min="2" max="2" width="11" style="34" customWidth="1"/>
    <col min="3" max="3" width="33" style="34" customWidth="1" outlineLevel="1"/>
    <col min="4" max="4" width="14.83203125" style="34" bestFit="1" customWidth="1" outlineLevel="2"/>
    <col min="5" max="5" width="15.83203125" style="34" bestFit="1" customWidth="1" outlineLevel="2"/>
    <col min="6" max="6" width="17" style="34" bestFit="1" customWidth="1" outlineLevel="2"/>
    <col min="7" max="7" width="17" style="34" bestFit="1" customWidth="1" outlineLevel="1"/>
    <col min="8" max="8" width="7.83203125" style="34" customWidth="1" outlineLevel="2"/>
    <col min="9" max="9" width="9.5" style="34" bestFit="1" customWidth="1" outlineLevel="2"/>
    <col min="10" max="10" width="20.1640625" style="34" bestFit="1" customWidth="1" outlineLevel="2"/>
    <col min="11" max="11" width="18" style="34" customWidth="1" outlineLevel="2"/>
    <col min="12" max="12" width="15.1640625" style="34" customWidth="1" outlineLevel="1"/>
    <col min="13" max="13" width="13" style="36" bestFit="1" customWidth="1" outlineLevel="1"/>
    <col min="14" max="14" width="11.5" style="36" bestFit="1" customWidth="1"/>
    <col min="15" max="15" width="20.83203125" style="37" bestFit="1" customWidth="1"/>
    <col min="16" max="16" width="13.5" style="34" bestFit="1" customWidth="1"/>
    <col min="17" max="16384" width="8.83203125" style="34"/>
  </cols>
  <sheetData>
    <row r="1" spans="1:15" s="7" customFormat="1" ht="26.75" customHeight="1" x14ac:dyDescent="0.2">
      <c r="A1" s="2" t="s">
        <v>27</v>
      </c>
      <c r="B1" s="2"/>
      <c r="C1" s="2"/>
      <c r="D1" s="2"/>
      <c r="E1" s="2"/>
      <c r="F1" s="2"/>
      <c r="G1" s="2"/>
      <c r="H1" s="2"/>
      <c r="M1" s="26"/>
      <c r="N1" s="26"/>
      <c r="O1" s="27"/>
    </row>
    <row r="2" spans="1:15" s="7" customFormat="1" ht="26.5" customHeight="1" x14ac:dyDescent="0.2">
      <c r="A2" s="28" t="s">
        <v>28</v>
      </c>
      <c r="B2" s="29"/>
      <c r="C2" s="29"/>
      <c r="D2" s="29"/>
      <c r="E2" s="29"/>
      <c r="F2" s="29"/>
      <c r="G2" s="29"/>
      <c r="H2" s="29"/>
      <c r="M2" s="26"/>
      <c r="N2" s="26"/>
      <c r="O2" s="27"/>
    </row>
    <row r="3" spans="1:15" s="7" customFormat="1" ht="10.25" customHeight="1" x14ac:dyDescent="0.2">
      <c r="A3" s="29"/>
      <c r="B3" s="29"/>
      <c r="C3" s="29"/>
      <c r="D3" s="29"/>
      <c r="E3" s="29"/>
      <c r="F3" s="29"/>
      <c r="G3" s="29"/>
      <c r="H3" s="29"/>
      <c r="M3" s="26"/>
      <c r="N3" s="26"/>
      <c r="O3" s="27"/>
    </row>
    <row r="4" spans="1:15" s="7" customFormat="1" ht="16" x14ac:dyDescent="0.2">
      <c r="C4" s="6" t="s">
        <v>1</v>
      </c>
      <c r="M4" s="26"/>
      <c r="N4" s="26"/>
      <c r="O4" s="27"/>
    </row>
    <row r="5" spans="1:15" s="7" customFormat="1" x14ac:dyDescent="0.2">
      <c r="C5" s="54" t="s">
        <v>2</v>
      </c>
      <c r="D5" s="54"/>
      <c r="E5" s="54"/>
      <c r="F5" s="54"/>
      <c r="G5" s="54"/>
      <c r="M5" s="26"/>
      <c r="N5" s="26"/>
      <c r="O5" s="27"/>
    </row>
    <row r="6" spans="1:15" s="7" customFormat="1" ht="25.5" customHeight="1" x14ac:dyDescent="0.2">
      <c r="C6" s="8" t="s">
        <v>3</v>
      </c>
      <c r="D6" s="8" t="s">
        <v>4</v>
      </c>
      <c r="E6" s="9" t="s">
        <v>5</v>
      </c>
      <c r="F6" s="9" t="s">
        <v>6</v>
      </c>
      <c r="G6" s="9" t="s">
        <v>7</v>
      </c>
      <c r="J6" s="30"/>
      <c r="M6" s="26"/>
      <c r="N6" s="26"/>
      <c r="O6" s="27"/>
    </row>
    <row r="7" spans="1:15" s="7" customFormat="1" outlineLevel="1" x14ac:dyDescent="0.2">
      <c r="C7" s="10" t="s">
        <v>8</v>
      </c>
      <c r="D7" s="11">
        <f>F21</f>
        <v>544465.35963899945</v>
      </c>
      <c r="E7" s="12">
        <f>D7/$D$37</f>
        <v>0.70151219270844667</v>
      </c>
      <c r="F7" s="48">
        <f>F32</f>
        <v>179869930.11282361</v>
      </c>
      <c r="G7" s="53">
        <f>F7/$D$37</f>
        <v>231.75202396608768</v>
      </c>
      <c r="J7" s="30"/>
      <c r="M7" s="26"/>
      <c r="N7" s="26"/>
      <c r="O7" s="27"/>
    </row>
    <row r="8" spans="1:15" s="7" customFormat="1" outlineLevel="1" x14ac:dyDescent="0.2">
      <c r="C8" s="10" t="s">
        <v>9</v>
      </c>
      <c r="D8" s="11">
        <f>D21</f>
        <v>102459.06878684429</v>
      </c>
      <c r="E8" s="12">
        <f>D8/$D$37</f>
        <v>0.13201259682559296</v>
      </c>
      <c r="F8" s="48">
        <f>D32</f>
        <v>33848444.56281659</v>
      </c>
      <c r="G8" s="53">
        <f>F8/$D$37</f>
        <v>43.611767295490829</v>
      </c>
      <c r="J8" s="30"/>
      <c r="M8" s="26"/>
      <c r="N8" s="26"/>
      <c r="O8" s="27"/>
    </row>
    <row r="9" spans="1:15" s="7" customFormat="1" outlineLevel="1" x14ac:dyDescent="0.2">
      <c r="C9" s="10" t="s">
        <v>48</v>
      </c>
      <c r="D9" s="11">
        <f>E21</f>
        <v>4038.0111856542235</v>
      </c>
      <c r="E9" s="12">
        <f>D9/$D$37</f>
        <v>5.2027443635858164E-3</v>
      </c>
      <c r="F9" s="48">
        <f>E32</f>
        <v>1334000</v>
      </c>
      <c r="G9" s="53">
        <f>F9/$D$37</f>
        <v>1.7187820097380468</v>
      </c>
      <c r="J9" s="30"/>
      <c r="M9" s="26"/>
      <c r="N9" s="26"/>
      <c r="O9" s="27"/>
    </row>
    <row r="10" spans="1:15" s="7" customFormat="1" x14ac:dyDescent="0.2">
      <c r="C10" s="8" t="s">
        <v>10</v>
      </c>
      <c r="D10" s="13">
        <f>SUM(D7:D9)</f>
        <v>650962.43961149792</v>
      </c>
      <c r="E10" s="14">
        <f>SUM(E7:E9)</f>
        <v>0.83872753389762544</v>
      </c>
      <c r="F10" s="49">
        <f>SUM(F7:F9)</f>
        <v>215052374.6756402</v>
      </c>
      <c r="G10" s="52">
        <f>SUM(G7:G9)</f>
        <v>277.08257327131656</v>
      </c>
      <c r="H10" s="15"/>
      <c r="K10" s="30"/>
      <c r="M10" s="26"/>
      <c r="N10" s="26"/>
      <c r="O10" s="27"/>
    </row>
    <row r="11" spans="1:15" s="7" customFormat="1" x14ac:dyDescent="0.2">
      <c r="M11" s="26"/>
      <c r="N11" s="26"/>
      <c r="O11" s="27"/>
    </row>
    <row r="12" spans="1:15" s="7" customFormat="1" x14ac:dyDescent="0.2">
      <c r="C12" s="55" t="s">
        <v>11</v>
      </c>
      <c r="D12" s="55"/>
      <c r="E12" s="55"/>
      <c r="F12" s="55"/>
      <c r="G12" s="55"/>
      <c r="H12" s="55"/>
      <c r="K12" s="32"/>
      <c r="M12" s="26"/>
      <c r="N12" s="26"/>
      <c r="O12" s="27"/>
    </row>
    <row r="13" spans="1:15" s="7" customFormat="1" x14ac:dyDescent="0.2">
      <c r="C13" s="16" t="s">
        <v>12</v>
      </c>
      <c r="D13" s="16" t="s">
        <v>29</v>
      </c>
      <c r="E13" s="16" t="s">
        <v>49</v>
      </c>
      <c r="F13" s="16" t="s">
        <v>8</v>
      </c>
      <c r="G13" s="16" t="s">
        <v>14</v>
      </c>
      <c r="H13" s="16" t="s">
        <v>15</v>
      </c>
      <c r="M13" s="26"/>
      <c r="N13" s="26"/>
      <c r="O13" s="27"/>
    </row>
    <row r="14" spans="1:15" s="7" customFormat="1" outlineLevel="1" x14ac:dyDescent="0.2">
      <c r="C14" s="10" t="s">
        <v>16</v>
      </c>
      <c r="D14" s="50">
        <v>0</v>
      </c>
      <c r="E14" s="50">
        <v>0</v>
      </c>
      <c r="F14" s="11">
        <v>20115.150555953824</v>
      </c>
      <c r="G14" s="11">
        <f t="shared" ref="G14:G20" si="0">SUM(D14:F14)</f>
        <v>20115.150555953824</v>
      </c>
      <c r="H14" s="17">
        <f t="shared" ref="H14:H21" si="1">G14/$G$21</f>
        <v>3.0900631636993962E-2</v>
      </c>
      <c r="K14" s="31"/>
      <c r="L14" s="31"/>
      <c r="M14" s="31"/>
      <c r="N14" s="26"/>
      <c r="O14" s="27"/>
    </row>
    <row r="15" spans="1:15" s="7" customFormat="1" outlineLevel="1" x14ac:dyDescent="0.2">
      <c r="C15" s="10" t="s">
        <v>17</v>
      </c>
      <c r="D15" s="19">
        <v>18814.645080000002</v>
      </c>
      <c r="E15" s="19">
        <v>0</v>
      </c>
      <c r="F15" s="18">
        <v>0</v>
      </c>
      <c r="G15" s="11">
        <f t="shared" si="0"/>
        <v>18814.645080000002</v>
      </c>
      <c r="H15" s="17">
        <f t="shared" si="1"/>
        <v>2.8902812105762669E-2</v>
      </c>
      <c r="K15" s="31"/>
      <c r="L15" s="31"/>
      <c r="M15" s="31"/>
      <c r="N15" s="26"/>
      <c r="O15" s="27"/>
    </row>
    <row r="16" spans="1:15" s="7" customFormat="1" outlineLevel="1" x14ac:dyDescent="0.2">
      <c r="C16" s="10" t="s">
        <v>18</v>
      </c>
      <c r="D16" s="19">
        <v>63228.48660162602</v>
      </c>
      <c r="E16" s="19">
        <v>272.42954026152933</v>
      </c>
      <c r="F16" s="11">
        <v>9490.6692000000003</v>
      </c>
      <c r="G16" s="11">
        <f t="shared" si="0"/>
        <v>72991.585341887549</v>
      </c>
      <c r="H16" s="17">
        <f t="shared" si="1"/>
        <v>0.11212872033822688</v>
      </c>
      <c r="K16" s="31"/>
      <c r="L16" s="31"/>
      <c r="M16" s="31"/>
      <c r="N16" s="26"/>
      <c r="O16" s="27"/>
    </row>
    <row r="17" spans="3:15" s="7" customFormat="1" outlineLevel="1" x14ac:dyDescent="0.2">
      <c r="C17" s="10" t="s">
        <v>19</v>
      </c>
      <c r="D17" s="19">
        <v>0</v>
      </c>
      <c r="E17" s="19">
        <v>0</v>
      </c>
      <c r="F17" s="11">
        <v>86346.617999999988</v>
      </c>
      <c r="G17" s="11">
        <f t="shared" si="0"/>
        <v>86346.617999999988</v>
      </c>
      <c r="H17" s="17">
        <f t="shared" si="1"/>
        <v>0.13264454712860649</v>
      </c>
      <c r="K17" s="31"/>
      <c r="L17" s="31"/>
      <c r="M17" s="31"/>
      <c r="N17" s="26"/>
      <c r="O17" s="27"/>
    </row>
    <row r="18" spans="3:15" s="7" customFormat="1" outlineLevel="1" x14ac:dyDescent="0.2">
      <c r="C18" s="10" t="s">
        <v>20</v>
      </c>
      <c r="D18" s="19">
        <v>0</v>
      </c>
      <c r="E18" s="19">
        <v>0</v>
      </c>
      <c r="F18" s="11">
        <v>14455.468066666665</v>
      </c>
      <c r="G18" s="11">
        <f t="shared" si="0"/>
        <v>14455.468066666665</v>
      </c>
      <c r="H18" s="17">
        <f t="shared" si="1"/>
        <v>2.2206301296421739E-2</v>
      </c>
      <c r="K18" s="31"/>
      <c r="L18" s="31"/>
      <c r="M18" s="31"/>
      <c r="N18" s="26"/>
      <c r="O18" s="27"/>
    </row>
    <row r="19" spans="3:15" s="7" customFormat="1" outlineLevel="1" x14ac:dyDescent="0.2">
      <c r="C19" s="10" t="s">
        <v>21</v>
      </c>
      <c r="D19" s="19">
        <v>20415.937105218265</v>
      </c>
      <c r="E19" s="19">
        <v>0</v>
      </c>
      <c r="F19" s="11">
        <v>100359.37221538607</v>
      </c>
      <c r="G19" s="11">
        <f t="shared" si="0"/>
        <v>120775.30932060434</v>
      </c>
      <c r="H19" s="17">
        <f t="shared" si="1"/>
        <v>0.18553345319383477</v>
      </c>
      <c r="K19" s="31"/>
      <c r="L19" s="31"/>
      <c r="M19" s="31"/>
      <c r="N19" s="26"/>
      <c r="O19" s="27"/>
    </row>
    <row r="20" spans="3:15" s="7" customFormat="1" outlineLevel="1" x14ac:dyDescent="0.2">
      <c r="C20" s="10" t="s">
        <v>22</v>
      </c>
      <c r="D20" s="19">
        <v>0</v>
      </c>
      <c r="E20" s="19">
        <v>3765.5816453926941</v>
      </c>
      <c r="F20" s="11">
        <v>313698.08160099288</v>
      </c>
      <c r="G20" s="11">
        <f t="shared" si="0"/>
        <v>317463.66324638558</v>
      </c>
      <c r="H20" s="17">
        <f t="shared" si="1"/>
        <v>0.48768353430015354</v>
      </c>
      <c r="K20" s="31"/>
      <c r="L20" s="31"/>
      <c r="M20" s="31"/>
      <c r="N20" s="26"/>
      <c r="O20" s="27"/>
    </row>
    <row r="21" spans="3:15" s="7" customFormat="1" x14ac:dyDescent="0.2">
      <c r="C21" s="8" t="s">
        <v>10</v>
      </c>
      <c r="D21" s="13">
        <f>SUM(D14:D20)</f>
        <v>102459.06878684429</v>
      </c>
      <c r="E21" s="13">
        <f>SUM(E14:E20)</f>
        <v>4038.0111856542235</v>
      </c>
      <c r="F21" s="13">
        <f>SUM(F14:F20)</f>
        <v>544465.35963899945</v>
      </c>
      <c r="G21" s="13">
        <f>SUM(G14:G20)</f>
        <v>650962.43961149792</v>
      </c>
      <c r="H21" s="20">
        <f t="shared" si="1"/>
        <v>1</v>
      </c>
      <c r="J21" s="32"/>
      <c r="K21" s="31"/>
      <c r="L21" s="31"/>
      <c r="M21" s="31"/>
      <c r="N21" s="26"/>
      <c r="O21" s="27"/>
    </row>
    <row r="22" spans="3:15" s="7" customFormat="1" x14ac:dyDescent="0.2">
      <c r="C22" s="21"/>
      <c r="D22" s="51"/>
      <c r="E22" s="21"/>
      <c r="F22" s="21"/>
      <c r="G22" s="21"/>
      <c r="H22" s="21"/>
      <c r="K22" s="32"/>
      <c r="M22" s="26"/>
      <c r="N22" s="26"/>
      <c r="O22" s="27"/>
    </row>
    <row r="23" spans="3:15" s="7" customFormat="1" x14ac:dyDescent="0.2">
      <c r="C23" s="55" t="s">
        <v>23</v>
      </c>
      <c r="D23" s="55"/>
      <c r="E23" s="55"/>
      <c r="F23" s="55"/>
      <c r="G23" s="55"/>
      <c r="H23" s="55"/>
      <c r="M23" s="26"/>
      <c r="N23" s="26"/>
      <c r="O23" s="27"/>
    </row>
    <row r="24" spans="3:15" s="7" customFormat="1" x14ac:dyDescent="0.2">
      <c r="C24" s="16" t="s">
        <v>12</v>
      </c>
      <c r="D24" s="16" t="s">
        <v>9</v>
      </c>
      <c r="E24" s="16" t="s">
        <v>48</v>
      </c>
      <c r="F24" s="16" t="s">
        <v>8</v>
      </c>
      <c r="G24" s="16" t="s">
        <v>14</v>
      </c>
      <c r="H24" s="16" t="s">
        <v>15</v>
      </c>
      <c r="M24" s="26"/>
      <c r="N24" s="26"/>
      <c r="O24" s="27"/>
    </row>
    <row r="25" spans="3:15" s="7" customFormat="1" ht="13.25" customHeight="1" outlineLevel="1" x14ac:dyDescent="0.2">
      <c r="C25" s="10" t="s">
        <v>16</v>
      </c>
      <c r="D25" s="48">
        <f>D14*$D$38</f>
        <v>0</v>
      </c>
      <c r="E25" s="48">
        <f>E14*$D$38</f>
        <v>0</v>
      </c>
      <c r="F25" s="48">
        <f>F14*$D$38</f>
        <v>6645254.2125127669</v>
      </c>
      <c r="G25" s="48">
        <f t="shared" ref="G25:G31" si="2">SUM(D25:F25)</f>
        <v>6645254.2125127669</v>
      </c>
      <c r="H25" s="17">
        <f t="shared" ref="H25:H32" si="3">G25/$G$32</f>
        <v>3.0900631636993959E-2</v>
      </c>
      <c r="M25" s="26"/>
      <c r="N25" s="26"/>
      <c r="O25" s="27"/>
    </row>
    <row r="26" spans="3:15" s="7" customFormat="1" outlineLevel="1" x14ac:dyDescent="0.2">
      <c r="C26" s="10" t="s">
        <v>17</v>
      </c>
      <c r="D26" s="48">
        <f t="shared" ref="D26:F31" si="4">D15*$D$38</f>
        <v>6215618.3781481031</v>
      </c>
      <c r="E26" s="48">
        <f t="shared" si="4"/>
        <v>0</v>
      </c>
      <c r="F26" s="48">
        <f t="shared" si="4"/>
        <v>0</v>
      </c>
      <c r="G26" s="48">
        <f t="shared" si="2"/>
        <v>6215618.3781481031</v>
      </c>
      <c r="H26" s="17">
        <f t="shared" si="3"/>
        <v>2.8902812105762666E-2</v>
      </c>
      <c r="M26" s="26"/>
      <c r="N26" s="26"/>
      <c r="O26" s="27"/>
    </row>
    <row r="27" spans="3:15" s="7" customFormat="1" outlineLevel="1" x14ac:dyDescent="0.2">
      <c r="C27" s="10" t="s">
        <v>18</v>
      </c>
      <c r="D27" s="48">
        <f t="shared" si="4"/>
        <v>20888203.932229463</v>
      </c>
      <c r="E27" s="48">
        <f t="shared" si="4"/>
        <v>90000</v>
      </c>
      <c r="F27" s="48">
        <f t="shared" si="4"/>
        <v>3135343.6458469802</v>
      </c>
      <c r="G27" s="48">
        <f t="shared" si="2"/>
        <v>24113547.578076445</v>
      </c>
      <c r="H27" s="17">
        <f t="shared" si="3"/>
        <v>0.11212872033822686</v>
      </c>
      <c r="M27" s="26"/>
      <c r="N27" s="26"/>
      <c r="O27" s="27"/>
    </row>
    <row r="28" spans="3:15" s="7" customFormat="1" outlineLevel="1" x14ac:dyDescent="0.2">
      <c r="C28" s="10" t="s">
        <v>19</v>
      </c>
      <c r="D28" s="48">
        <f t="shared" si="4"/>
        <v>0</v>
      </c>
      <c r="E28" s="48">
        <f t="shared" si="4"/>
        <v>0</v>
      </c>
      <c r="F28" s="48">
        <f t="shared" si="4"/>
        <v>28525524.847781699</v>
      </c>
      <c r="G28" s="48">
        <f t="shared" si="2"/>
        <v>28525524.847781699</v>
      </c>
      <c r="H28" s="17">
        <f t="shared" si="3"/>
        <v>0.13264454712860649</v>
      </c>
      <c r="M28" s="26"/>
      <c r="N28" s="26"/>
      <c r="O28" s="27"/>
    </row>
    <row r="29" spans="3:15" s="7" customFormat="1" outlineLevel="1" x14ac:dyDescent="0.2">
      <c r="C29" s="10" t="s">
        <v>20</v>
      </c>
      <c r="D29" s="48">
        <f t="shared" si="4"/>
        <v>0</v>
      </c>
      <c r="E29" s="48">
        <f t="shared" si="4"/>
        <v>0</v>
      </c>
      <c r="F29" s="48">
        <f t="shared" si="4"/>
        <v>4775517.8265582426</v>
      </c>
      <c r="G29" s="48">
        <f t="shared" si="2"/>
        <v>4775517.8265582426</v>
      </c>
      <c r="H29" s="17">
        <f t="shared" si="3"/>
        <v>2.2206301296421736E-2</v>
      </c>
      <c r="M29" s="26"/>
      <c r="N29" s="26"/>
      <c r="O29" s="27"/>
    </row>
    <row r="30" spans="3:15" s="7" customFormat="1" outlineLevel="1" x14ac:dyDescent="0.2">
      <c r="C30" s="10" t="s">
        <v>21</v>
      </c>
      <c r="D30" s="48">
        <f t="shared" si="4"/>
        <v>6744622.2524390249</v>
      </c>
      <c r="E30" s="48">
        <f t="shared" si="4"/>
        <v>0</v>
      </c>
      <c r="F30" s="48">
        <f t="shared" si="4"/>
        <v>33154787.438666884</v>
      </c>
      <c r="G30" s="48">
        <f t="shared" si="2"/>
        <v>39899409.69110591</v>
      </c>
      <c r="H30" s="17">
        <f t="shared" si="3"/>
        <v>0.18553345319383474</v>
      </c>
      <c r="M30" s="26"/>
      <c r="N30" s="26"/>
      <c r="O30" s="27"/>
    </row>
    <row r="31" spans="3:15" s="7" customFormat="1" outlineLevel="1" x14ac:dyDescent="0.2">
      <c r="C31" s="10" t="s">
        <v>22</v>
      </c>
      <c r="D31" s="48">
        <f t="shared" si="4"/>
        <v>0</v>
      </c>
      <c r="E31" s="48">
        <f t="shared" si="4"/>
        <v>1244000</v>
      </c>
      <c r="F31" s="48">
        <f t="shared" si="4"/>
        <v>103633502.14145705</v>
      </c>
      <c r="G31" s="48">
        <f t="shared" si="2"/>
        <v>104877502.14145705</v>
      </c>
      <c r="H31" s="17">
        <f t="shared" si="3"/>
        <v>0.48768353430015349</v>
      </c>
      <c r="M31" s="26"/>
      <c r="N31" s="26"/>
      <c r="O31" s="27"/>
    </row>
    <row r="32" spans="3:15" s="7" customFormat="1" x14ac:dyDescent="0.2">
      <c r="C32" s="8" t="s">
        <v>14</v>
      </c>
      <c r="D32" s="49">
        <f>SUM(D25:D31)</f>
        <v>33848444.56281659</v>
      </c>
      <c r="E32" s="49">
        <f>SUM(E25:E31)</f>
        <v>1334000</v>
      </c>
      <c r="F32" s="49">
        <f>SUM(F25:F31)</f>
        <v>179869930.11282361</v>
      </c>
      <c r="G32" s="49">
        <f>SUM(G25:G31)</f>
        <v>215052374.67564023</v>
      </c>
      <c r="H32" s="20">
        <f t="shared" si="3"/>
        <v>1</v>
      </c>
      <c r="M32" s="26"/>
      <c r="N32" s="26"/>
      <c r="O32" s="27"/>
    </row>
    <row r="33" spans="3:15" s="7" customFormat="1" x14ac:dyDescent="0.2">
      <c r="M33" s="26"/>
      <c r="N33" s="26"/>
      <c r="O33" s="27"/>
    </row>
    <row r="34" spans="3:15" s="7" customFormat="1" x14ac:dyDescent="0.2">
      <c r="M34" s="26"/>
      <c r="N34" s="26"/>
      <c r="O34" s="27"/>
    </row>
    <row r="35" spans="3:15" s="7" customFormat="1" x14ac:dyDescent="0.2">
      <c r="M35" s="26"/>
      <c r="N35" s="26"/>
      <c r="O35" s="27"/>
    </row>
    <row r="36" spans="3:15" s="7" customFormat="1" ht="16" x14ac:dyDescent="0.2">
      <c r="C36" s="6" t="s">
        <v>24</v>
      </c>
      <c r="M36" s="26"/>
      <c r="N36" s="26"/>
      <c r="O36" s="27"/>
    </row>
    <row r="37" spans="3:15" s="7" customFormat="1" x14ac:dyDescent="0.2">
      <c r="C37" s="10" t="s">
        <v>25</v>
      </c>
      <c r="D37" s="25">
        <f>708601+67530</f>
        <v>776131</v>
      </c>
      <c r="M37" s="26"/>
      <c r="N37" s="26"/>
      <c r="O37" s="27"/>
    </row>
    <row r="38" spans="3:15" s="7" customFormat="1" x14ac:dyDescent="0.2">
      <c r="C38" s="10" t="s">
        <v>26</v>
      </c>
      <c r="D38" s="10">
        <v>330.36065000000002</v>
      </c>
      <c r="M38" s="26"/>
      <c r="N38" s="26"/>
      <c r="O38" s="27"/>
    </row>
    <row r="39" spans="3:15" s="7" customFormat="1" x14ac:dyDescent="0.2">
      <c r="F39" s="33"/>
      <c r="M39" s="26"/>
      <c r="N39" s="26"/>
      <c r="O39" s="27"/>
    </row>
    <row r="40" spans="3:15" s="7" customFormat="1" x14ac:dyDescent="0.2">
      <c r="M40" s="26"/>
      <c r="N40" s="26"/>
      <c r="O40" s="27"/>
    </row>
    <row r="41" spans="3:15" x14ac:dyDescent="0.2">
      <c r="K41" s="35"/>
    </row>
    <row r="42" spans="3:15" x14ac:dyDescent="0.2">
      <c r="K42" s="35"/>
      <c r="L42" s="35"/>
    </row>
    <row r="43" spans="3:15" x14ac:dyDescent="0.2">
      <c r="M43" s="38"/>
    </row>
    <row r="44" spans="3:15" x14ac:dyDescent="0.2">
      <c r="L44" s="35"/>
    </row>
  </sheetData>
  <mergeCells count="3">
    <mergeCell ref="C5:G5"/>
    <mergeCell ref="C12:H12"/>
    <mergeCell ref="C23:H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05" zoomScaleNormal="105" zoomScalePageLayoutView="105" workbookViewId="0">
      <selection activeCell="I1" sqref="I1"/>
    </sheetView>
  </sheetViews>
  <sheetFormatPr baseColWidth="10" defaultColWidth="9" defaultRowHeight="15" outlineLevelRow="1" outlineLevelCol="2" x14ac:dyDescent="0.2"/>
  <cols>
    <col min="1" max="1" width="9" style="34"/>
    <col min="2" max="2" width="11" style="34" customWidth="1"/>
    <col min="3" max="3" width="33" style="34" customWidth="1" outlineLevel="1"/>
    <col min="4" max="4" width="15" style="34" bestFit="1" customWidth="1" outlineLevel="2"/>
    <col min="5" max="5" width="15.83203125" style="34" bestFit="1" customWidth="1" outlineLevel="2"/>
    <col min="6" max="6" width="17" style="34" bestFit="1" customWidth="1" outlineLevel="2"/>
    <col min="7" max="7" width="14" style="34" bestFit="1" customWidth="1" outlineLevel="1"/>
    <col min="8" max="8" width="8" style="34" customWidth="1" outlineLevel="2"/>
    <col min="9" max="9" width="9.5" style="34" bestFit="1" customWidth="1" outlineLevel="2"/>
    <col min="10" max="10" width="20.1640625" style="34" bestFit="1" customWidth="1" outlineLevel="2"/>
    <col min="11" max="11" width="18" style="34" customWidth="1" outlineLevel="2"/>
    <col min="12" max="12" width="15.1640625" style="34" customWidth="1" outlineLevel="1"/>
    <col min="13" max="13" width="13" style="36" bestFit="1" customWidth="1" outlineLevel="1"/>
    <col min="14" max="14" width="11.5" style="36" bestFit="1" customWidth="1"/>
    <col min="15" max="15" width="21" style="37" bestFit="1" customWidth="1"/>
    <col min="16" max="16" width="13.5" style="34" bestFit="1" customWidth="1"/>
    <col min="17" max="16384" width="9" style="34"/>
  </cols>
  <sheetData>
    <row r="1" spans="1:15" s="7" customFormat="1" ht="26.75" customHeight="1" x14ac:dyDescent="0.2">
      <c r="A1" s="4" t="s">
        <v>32</v>
      </c>
      <c r="B1" s="4"/>
      <c r="C1" s="4"/>
      <c r="D1" s="4"/>
      <c r="E1" s="4"/>
      <c r="F1" s="4"/>
      <c r="G1" s="4"/>
      <c r="H1" s="4"/>
      <c r="M1" s="26"/>
      <c r="N1" s="26"/>
      <c r="O1" s="27"/>
    </row>
    <row r="2" spans="1:15" s="7" customFormat="1" ht="26.5" customHeight="1" x14ac:dyDescent="0.2">
      <c r="A2" s="28" t="s">
        <v>33</v>
      </c>
      <c r="B2" s="29"/>
      <c r="C2" s="29"/>
      <c r="D2" s="29"/>
      <c r="E2" s="29"/>
      <c r="F2" s="29"/>
      <c r="G2" s="29"/>
      <c r="H2" s="29"/>
      <c r="M2" s="26"/>
      <c r="N2" s="26"/>
      <c r="O2" s="27"/>
    </row>
    <row r="3" spans="1:15" s="7" customFormat="1" ht="10.25" customHeight="1" x14ac:dyDescent="0.2">
      <c r="A3" s="29"/>
      <c r="B3" s="29"/>
      <c r="C3" s="29"/>
      <c r="D3" s="29"/>
      <c r="E3" s="29"/>
      <c r="F3" s="29"/>
      <c r="G3" s="29"/>
      <c r="H3" s="29"/>
      <c r="M3" s="26"/>
      <c r="N3" s="26"/>
      <c r="O3" s="27"/>
    </row>
    <row r="4" spans="1:15" s="7" customFormat="1" ht="16" x14ac:dyDescent="0.2">
      <c r="C4" s="6" t="s">
        <v>1</v>
      </c>
      <c r="M4" s="26"/>
      <c r="N4" s="26"/>
      <c r="O4" s="27"/>
    </row>
    <row r="5" spans="1:15" s="7" customFormat="1" x14ac:dyDescent="0.2">
      <c r="C5" s="54" t="s">
        <v>2</v>
      </c>
      <c r="D5" s="54"/>
      <c r="E5" s="54"/>
      <c r="F5" s="54"/>
      <c r="G5" s="54"/>
      <c r="M5" s="26"/>
      <c r="N5" s="26"/>
      <c r="O5" s="27"/>
    </row>
    <row r="6" spans="1:15" s="7" customFormat="1" ht="25.5" customHeight="1" x14ac:dyDescent="0.2">
      <c r="C6" s="8" t="s">
        <v>3</v>
      </c>
      <c r="D6" s="8" t="s">
        <v>4</v>
      </c>
      <c r="E6" s="9" t="s">
        <v>5</v>
      </c>
      <c r="F6" s="9" t="s">
        <v>6</v>
      </c>
      <c r="G6" s="9" t="s">
        <v>7</v>
      </c>
      <c r="J6" s="30"/>
      <c r="M6" s="26"/>
      <c r="N6" s="26"/>
      <c r="O6" s="27"/>
    </row>
    <row r="7" spans="1:15" s="7" customFormat="1" outlineLevel="1" x14ac:dyDescent="0.2">
      <c r="C7" s="10" t="s">
        <v>8</v>
      </c>
      <c r="D7" s="11">
        <f>E21</f>
        <v>616801.63484483107</v>
      </c>
      <c r="E7" s="12">
        <f>D7/$D$37</f>
        <v>0.48022512816856344</v>
      </c>
      <c r="F7" s="53">
        <f>E32</f>
        <v>203766989.00840107</v>
      </c>
      <c r="G7" s="53">
        <f>F7/$D$37</f>
        <v>158.64748548809996</v>
      </c>
      <c r="J7" s="30"/>
      <c r="M7" s="26"/>
      <c r="N7" s="26"/>
      <c r="O7" s="27"/>
    </row>
    <row r="8" spans="1:15" s="7" customFormat="1" outlineLevel="1" x14ac:dyDescent="0.2">
      <c r="C8" s="10" t="s">
        <v>9</v>
      </c>
      <c r="D8" s="11">
        <f>D21</f>
        <v>51376.04</v>
      </c>
      <c r="E8" s="12">
        <f>D8/$D$37</f>
        <v>0.04</v>
      </c>
      <c r="F8" s="53">
        <f>D32</f>
        <v>16972621.968826</v>
      </c>
      <c r="G8" s="53">
        <f>F8/$D$37</f>
        <v>13.214426</v>
      </c>
      <c r="J8" s="30"/>
      <c r="M8" s="26"/>
      <c r="N8" s="26"/>
      <c r="O8" s="27"/>
    </row>
    <row r="9" spans="1:15" s="7" customFormat="1" x14ac:dyDescent="0.2">
      <c r="C9" s="8" t="s">
        <v>10</v>
      </c>
      <c r="D9" s="13">
        <f>SUM(D7:D8)</f>
        <v>668177.67484483111</v>
      </c>
      <c r="E9" s="14">
        <f>SUM(E7:E8)</f>
        <v>0.52022512816856348</v>
      </c>
      <c r="F9" s="52">
        <f>SUM(F7:F8)</f>
        <v>220739610.97722706</v>
      </c>
      <c r="G9" s="52">
        <f>SUM(G7:G8)</f>
        <v>171.86191148809996</v>
      </c>
      <c r="H9" s="15"/>
      <c r="K9" s="30"/>
      <c r="M9" s="26"/>
      <c r="N9" s="26"/>
      <c r="O9" s="27"/>
    </row>
    <row r="10" spans="1:15" s="7" customFormat="1" x14ac:dyDescent="0.2">
      <c r="M10" s="26"/>
      <c r="N10" s="26"/>
      <c r="O10" s="27"/>
    </row>
    <row r="11" spans="1:15" s="7" customFormat="1" x14ac:dyDescent="0.2">
      <c r="M11" s="26"/>
      <c r="N11" s="26"/>
      <c r="O11" s="27"/>
    </row>
    <row r="12" spans="1:15" s="7" customFormat="1" x14ac:dyDescent="0.2">
      <c r="C12" s="55" t="s">
        <v>11</v>
      </c>
      <c r="D12" s="55"/>
      <c r="E12" s="55"/>
      <c r="F12" s="55"/>
      <c r="G12" s="55"/>
      <c r="H12" s="55"/>
      <c r="M12" s="26"/>
      <c r="N12" s="26"/>
      <c r="O12" s="27"/>
    </row>
    <row r="13" spans="1:15" s="7" customFormat="1" x14ac:dyDescent="0.2">
      <c r="C13" s="16" t="s">
        <v>12</v>
      </c>
      <c r="D13" s="16" t="s">
        <v>13</v>
      </c>
      <c r="E13" s="16" t="s">
        <v>8</v>
      </c>
      <c r="F13" s="16" t="s">
        <v>14</v>
      </c>
      <c r="G13" s="16" t="s">
        <v>15</v>
      </c>
      <c r="L13" s="26"/>
      <c r="M13" s="26"/>
      <c r="N13" s="27"/>
    </row>
    <row r="14" spans="1:15" s="7" customFormat="1" outlineLevel="1" x14ac:dyDescent="0.2">
      <c r="C14" s="10" t="s">
        <v>16</v>
      </c>
      <c r="D14" s="11">
        <v>0</v>
      </c>
      <c r="E14" s="11">
        <v>21916.529875153825</v>
      </c>
      <c r="F14" s="11">
        <f t="shared" ref="F14:F20" si="0">SUM(D14:E14)</f>
        <v>21916.529875153825</v>
      </c>
      <c r="G14" s="17">
        <f t="shared" ref="G14:G21" si="1">F14/$F$21</f>
        <v>3.2800452185481103E-2</v>
      </c>
      <c r="J14" s="31"/>
      <c r="K14" s="31"/>
      <c r="L14" s="31"/>
      <c r="M14" s="26"/>
      <c r="N14" s="27"/>
    </row>
    <row r="15" spans="1:15" s="7" customFormat="1" outlineLevel="1" x14ac:dyDescent="0.2">
      <c r="C15" s="10" t="s">
        <v>17</v>
      </c>
      <c r="D15" s="18">
        <v>0</v>
      </c>
      <c r="E15" s="18">
        <v>24040.935379999999</v>
      </c>
      <c r="F15" s="11">
        <f t="shared" si="0"/>
        <v>24040.935379999999</v>
      </c>
      <c r="G15" s="17">
        <f t="shared" si="1"/>
        <v>3.5979854288880501E-2</v>
      </c>
      <c r="J15" s="31"/>
      <c r="K15" s="31"/>
      <c r="L15" s="31"/>
      <c r="M15" s="26"/>
      <c r="N15" s="27"/>
    </row>
    <row r="16" spans="1:15" s="7" customFormat="1" outlineLevel="1" x14ac:dyDescent="0.2">
      <c r="C16" s="10" t="s">
        <v>18</v>
      </c>
      <c r="D16" s="50">
        <v>51376.04</v>
      </c>
      <c r="E16" s="11">
        <v>2805.2729999999997</v>
      </c>
      <c r="F16" s="11">
        <f t="shared" si="0"/>
        <v>54181.313000000002</v>
      </c>
      <c r="G16" s="17">
        <f t="shared" si="1"/>
        <v>8.1088182140449938E-2</v>
      </c>
      <c r="J16" s="31"/>
      <c r="K16" s="31"/>
      <c r="L16" s="31"/>
      <c r="M16" s="26"/>
      <c r="N16" s="27"/>
    </row>
    <row r="17" spans="3:15" s="7" customFormat="1" outlineLevel="1" x14ac:dyDescent="0.2">
      <c r="C17" s="10" t="s">
        <v>19</v>
      </c>
      <c r="D17" s="18">
        <v>0</v>
      </c>
      <c r="E17" s="11">
        <v>218004.73466666669</v>
      </c>
      <c r="F17" s="11">
        <f t="shared" si="0"/>
        <v>218004.73466666669</v>
      </c>
      <c r="G17" s="17">
        <f t="shared" si="1"/>
        <v>0.32626761245396785</v>
      </c>
      <c r="J17" s="31"/>
      <c r="K17" s="31"/>
      <c r="L17" s="31"/>
      <c r="M17" s="26"/>
      <c r="N17" s="27"/>
    </row>
    <row r="18" spans="3:15" s="7" customFormat="1" outlineLevel="1" x14ac:dyDescent="0.2">
      <c r="C18" s="10" t="s">
        <v>20</v>
      </c>
      <c r="D18" s="18">
        <v>0</v>
      </c>
      <c r="E18" s="11">
        <v>10376.9908</v>
      </c>
      <c r="F18" s="11">
        <f t="shared" si="0"/>
        <v>10376.9908</v>
      </c>
      <c r="G18" s="17">
        <f t="shared" si="1"/>
        <v>1.5530286614873531E-2</v>
      </c>
      <c r="J18" s="31"/>
      <c r="K18" s="31"/>
      <c r="L18" s="31"/>
      <c r="M18" s="26"/>
      <c r="N18" s="27"/>
    </row>
    <row r="19" spans="3:15" s="7" customFormat="1" outlineLevel="1" x14ac:dyDescent="0.2">
      <c r="C19" s="10" t="s">
        <v>21</v>
      </c>
      <c r="D19" s="18">
        <v>0</v>
      </c>
      <c r="E19" s="11">
        <v>104064.82931538616</v>
      </c>
      <c r="F19" s="11">
        <f t="shared" si="0"/>
        <v>104064.82931538616</v>
      </c>
      <c r="G19" s="17">
        <f t="shared" si="1"/>
        <v>0.15574424772505729</v>
      </c>
      <c r="J19" s="31"/>
      <c r="K19" s="31"/>
      <c r="L19" s="31"/>
      <c r="M19" s="26"/>
      <c r="N19" s="27"/>
    </row>
    <row r="20" spans="3:15" s="7" customFormat="1" outlineLevel="1" x14ac:dyDescent="0.2">
      <c r="C20" s="10" t="s">
        <v>22</v>
      </c>
      <c r="D20" s="18">
        <v>0</v>
      </c>
      <c r="E20" s="11">
        <v>235592.34180762447</v>
      </c>
      <c r="F20" s="11">
        <f t="shared" si="0"/>
        <v>235592.34180762447</v>
      </c>
      <c r="G20" s="17">
        <f t="shared" si="1"/>
        <v>0.35258936459128987</v>
      </c>
      <c r="J20" s="31"/>
      <c r="K20" s="31"/>
      <c r="L20" s="31"/>
      <c r="M20" s="26"/>
      <c r="N20" s="27"/>
    </row>
    <row r="21" spans="3:15" s="7" customFormat="1" x14ac:dyDescent="0.2">
      <c r="C21" s="8" t="s">
        <v>10</v>
      </c>
      <c r="D21" s="13">
        <f>SUM(D14:D20)</f>
        <v>51376.04</v>
      </c>
      <c r="E21" s="13">
        <f>SUM(E14:E20)</f>
        <v>616801.63484483107</v>
      </c>
      <c r="F21" s="13">
        <f>SUM(F14:F20)</f>
        <v>668177.67484483111</v>
      </c>
      <c r="G21" s="20">
        <f t="shared" si="1"/>
        <v>1</v>
      </c>
      <c r="J21" s="31"/>
      <c r="K21" s="31"/>
      <c r="L21" s="31"/>
      <c r="M21" s="26"/>
      <c r="N21" s="27"/>
    </row>
    <row r="22" spans="3:15" s="7" customFormat="1" x14ac:dyDescent="0.2">
      <c r="C22" s="21"/>
      <c r="D22" s="21"/>
      <c r="E22" s="21"/>
      <c r="F22" s="51"/>
      <c r="G22" s="21"/>
      <c r="H22" s="21"/>
      <c r="J22" s="32"/>
      <c r="M22" s="26"/>
      <c r="N22" s="26"/>
      <c r="O22" s="27"/>
    </row>
    <row r="23" spans="3:15" s="7" customFormat="1" x14ac:dyDescent="0.2">
      <c r="C23" s="55" t="s">
        <v>23</v>
      </c>
      <c r="D23" s="55"/>
      <c r="E23" s="55"/>
      <c r="F23" s="55"/>
      <c r="G23" s="55"/>
      <c r="H23" s="55"/>
      <c r="M23" s="26"/>
      <c r="N23" s="26"/>
      <c r="O23" s="27"/>
    </row>
    <row r="24" spans="3:15" s="7" customFormat="1" x14ac:dyDescent="0.2">
      <c r="C24" s="16" t="s">
        <v>12</v>
      </c>
      <c r="D24" s="16" t="s">
        <v>9</v>
      </c>
      <c r="E24" s="16" t="s">
        <v>8</v>
      </c>
      <c r="F24" s="16" t="s">
        <v>14</v>
      </c>
      <c r="G24" s="16" t="s">
        <v>15</v>
      </c>
      <c r="L24" s="26"/>
      <c r="M24" s="26"/>
      <c r="N24" s="27"/>
    </row>
    <row r="25" spans="3:15" s="7" customFormat="1" ht="15" customHeight="1" outlineLevel="1" x14ac:dyDescent="0.2">
      <c r="C25" s="10" t="s">
        <v>16</v>
      </c>
      <c r="D25" s="48">
        <f>D14*$D$38</f>
        <v>0</v>
      </c>
      <c r="E25" s="48">
        <f>E14*$D$38</f>
        <v>7240359.0553002367</v>
      </c>
      <c r="F25" s="48">
        <f t="shared" ref="F25:F31" si="2">SUM(D25:E25)</f>
        <v>7240359.0553002367</v>
      </c>
      <c r="G25" s="17">
        <f t="shared" ref="G25:G32" si="3">F25/$F$32</f>
        <v>3.280045218548111E-2</v>
      </c>
      <c r="L25" s="26"/>
      <c r="M25" s="26"/>
      <c r="N25" s="27"/>
    </row>
    <row r="26" spans="3:15" s="7" customFormat="1" outlineLevel="1" x14ac:dyDescent="0.2">
      <c r="C26" s="10" t="s">
        <v>17</v>
      </c>
      <c r="D26" s="48">
        <f t="shared" ref="D26:E31" si="4">D15*$D$38</f>
        <v>0</v>
      </c>
      <c r="E26" s="48">
        <f t="shared" si="4"/>
        <v>7942179.038744797</v>
      </c>
      <c r="F26" s="48">
        <f t="shared" si="2"/>
        <v>7942179.038744797</v>
      </c>
      <c r="G26" s="17">
        <f t="shared" si="3"/>
        <v>3.5979854288880508E-2</v>
      </c>
      <c r="L26" s="26"/>
      <c r="M26" s="26"/>
      <c r="N26" s="27"/>
    </row>
    <row r="27" spans="3:15" s="7" customFormat="1" outlineLevel="1" x14ac:dyDescent="0.2">
      <c r="C27" s="10" t="s">
        <v>18</v>
      </c>
      <c r="D27" s="48">
        <f t="shared" si="4"/>
        <v>16972621.968826</v>
      </c>
      <c r="E27" s="48">
        <f t="shared" si="4"/>
        <v>926751.81170744996</v>
      </c>
      <c r="F27" s="48">
        <f t="shared" si="2"/>
        <v>17899373.780533448</v>
      </c>
      <c r="G27" s="17">
        <f t="shared" si="3"/>
        <v>8.1088182140449938E-2</v>
      </c>
      <c r="L27" s="26"/>
      <c r="M27" s="26"/>
      <c r="N27" s="27"/>
    </row>
    <row r="28" spans="3:15" s="7" customFormat="1" outlineLevel="1" x14ac:dyDescent="0.2">
      <c r="C28" s="10" t="s">
        <v>19</v>
      </c>
      <c r="D28" s="48">
        <f t="shared" si="4"/>
        <v>0</v>
      </c>
      <c r="E28" s="48">
        <f t="shared" si="4"/>
        <v>72020185.847557545</v>
      </c>
      <c r="F28" s="48">
        <f t="shared" si="2"/>
        <v>72020185.847557545</v>
      </c>
      <c r="G28" s="17">
        <f t="shared" si="3"/>
        <v>0.3262676124539679</v>
      </c>
      <c r="L28" s="26"/>
      <c r="M28" s="26"/>
      <c r="N28" s="27"/>
    </row>
    <row r="29" spans="3:15" s="7" customFormat="1" outlineLevel="1" x14ac:dyDescent="0.2">
      <c r="C29" s="10" t="s">
        <v>20</v>
      </c>
      <c r="D29" s="48">
        <f t="shared" si="4"/>
        <v>0</v>
      </c>
      <c r="E29" s="48">
        <f t="shared" si="4"/>
        <v>3428149.4257320203</v>
      </c>
      <c r="F29" s="48">
        <f t="shared" si="2"/>
        <v>3428149.4257320203</v>
      </c>
      <c r="G29" s="17">
        <f t="shared" si="3"/>
        <v>1.5530286614873535E-2</v>
      </c>
      <c r="L29" s="26"/>
      <c r="M29" s="26"/>
      <c r="N29" s="27"/>
    </row>
    <row r="30" spans="3:15" s="7" customFormat="1" outlineLevel="1" x14ac:dyDescent="0.2">
      <c r="C30" s="10" t="s">
        <v>21</v>
      </c>
      <c r="D30" s="48">
        <f t="shared" si="4"/>
        <v>0</v>
      </c>
      <c r="E30" s="48">
        <f t="shared" si="4"/>
        <v>34378924.654770032</v>
      </c>
      <c r="F30" s="48">
        <f t="shared" si="2"/>
        <v>34378924.654770032</v>
      </c>
      <c r="G30" s="17">
        <f t="shared" si="3"/>
        <v>0.15574424772505732</v>
      </c>
      <c r="L30" s="26"/>
      <c r="M30" s="26"/>
      <c r="N30" s="27"/>
    </row>
    <row r="31" spans="3:15" s="7" customFormat="1" outlineLevel="1" x14ac:dyDescent="0.2">
      <c r="C31" s="10" t="s">
        <v>22</v>
      </c>
      <c r="D31" s="48">
        <f t="shared" si="4"/>
        <v>0</v>
      </c>
      <c r="E31" s="48">
        <f t="shared" si="4"/>
        <v>77830439.174588993</v>
      </c>
      <c r="F31" s="48">
        <f t="shared" si="2"/>
        <v>77830439.174588993</v>
      </c>
      <c r="G31" s="17">
        <f t="shared" si="3"/>
        <v>0.35258936459128987</v>
      </c>
      <c r="L31" s="26"/>
      <c r="M31" s="26"/>
      <c r="N31" s="27"/>
    </row>
    <row r="32" spans="3:15" s="7" customFormat="1" x14ac:dyDescent="0.2">
      <c r="C32" s="8" t="s">
        <v>14</v>
      </c>
      <c r="D32" s="49">
        <f>SUM(D25:D31)</f>
        <v>16972621.968826</v>
      </c>
      <c r="E32" s="49">
        <f>SUM(E25:E31)</f>
        <v>203766989.00840107</v>
      </c>
      <c r="F32" s="49">
        <f>SUM(F25:F31)</f>
        <v>220739610.97722703</v>
      </c>
      <c r="G32" s="20">
        <f t="shared" si="3"/>
        <v>1</v>
      </c>
      <c r="L32" s="26"/>
      <c r="M32" s="26"/>
      <c r="N32" s="27"/>
    </row>
    <row r="33" spans="3:15" s="7" customFormat="1" x14ac:dyDescent="0.2">
      <c r="M33" s="26"/>
      <c r="N33" s="26"/>
      <c r="O33" s="27"/>
    </row>
    <row r="34" spans="3:15" s="7" customFormat="1" x14ac:dyDescent="0.2">
      <c r="M34" s="26"/>
      <c r="N34" s="26"/>
      <c r="O34" s="27"/>
    </row>
    <row r="35" spans="3:15" s="7" customFormat="1" x14ac:dyDescent="0.2">
      <c r="M35" s="26"/>
      <c r="N35" s="26"/>
      <c r="O35" s="27"/>
    </row>
    <row r="36" spans="3:15" s="7" customFormat="1" ht="16" x14ac:dyDescent="0.2">
      <c r="C36" s="6" t="s">
        <v>24</v>
      </c>
      <c r="M36" s="26"/>
      <c r="N36" s="26"/>
      <c r="O36" s="27"/>
    </row>
    <row r="37" spans="3:15" s="7" customFormat="1" x14ac:dyDescent="0.2">
      <c r="C37" s="10" t="s">
        <v>25</v>
      </c>
      <c r="D37" s="25">
        <v>1284401</v>
      </c>
      <c r="M37" s="26"/>
      <c r="N37" s="26"/>
      <c r="O37" s="27"/>
    </row>
    <row r="38" spans="3:15" s="7" customFormat="1" x14ac:dyDescent="0.2">
      <c r="C38" s="10" t="s">
        <v>26</v>
      </c>
      <c r="D38" s="10">
        <v>330.36065000000002</v>
      </c>
      <c r="M38" s="26"/>
      <c r="N38" s="26"/>
      <c r="O38" s="27"/>
    </row>
    <row r="39" spans="3:15" s="7" customFormat="1" x14ac:dyDescent="0.2">
      <c r="F39" s="33"/>
      <c r="M39" s="26"/>
      <c r="N39" s="26"/>
      <c r="O39" s="27"/>
    </row>
    <row r="40" spans="3:15" s="7" customFormat="1" x14ac:dyDescent="0.2">
      <c r="M40" s="26"/>
      <c r="N40" s="26"/>
      <c r="O40" s="27"/>
    </row>
    <row r="41" spans="3:15" x14ac:dyDescent="0.2">
      <c r="K41" s="35"/>
    </row>
    <row r="42" spans="3:15" x14ac:dyDescent="0.2">
      <c r="K42" s="35"/>
      <c r="L42" s="35"/>
    </row>
    <row r="43" spans="3:15" x14ac:dyDescent="0.2">
      <c r="M43" s="38"/>
    </row>
    <row r="44" spans="3:15" x14ac:dyDescent="0.2">
      <c r="L44" s="35"/>
    </row>
  </sheetData>
  <mergeCells count="3">
    <mergeCell ref="C5:G5"/>
    <mergeCell ref="C12:H12"/>
    <mergeCell ref="C23:H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05" zoomScaleNormal="105" zoomScalePageLayoutView="105" workbookViewId="0">
      <selection activeCell="I1" sqref="I1"/>
    </sheetView>
  </sheetViews>
  <sheetFormatPr baseColWidth="10" defaultColWidth="9" defaultRowHeight="15" outlineLevelRow="1" outlineLevelCol="2" x14ac:dyDescent="0.2"/>
  <cols>
    <col min="1" max="1" width="9" style="34"/>
    <col min="2" max="2" width="11" style="34" customWidth="1"/>
    <col min="3" max="3" width="33" style="34" customWidth="1" outlineLevel="1"/>
    <col min="4" max="4" width="15" style="34" bestFit="1" customWidth="1" outlineLevel="2"/>
    <col min="5" max="5" width="15.83203125" style="34" bestFit="1" customWidth="1" outlineLevel="2"/>
    <col min="6" max="6" width="17" style="34" bestFit="1" customWidth="1" outlineLevel="2"/>
    <col min="7" max="7" width="14" style="34" bestFit="1" customWidth="1" outlineLevel="1"/>
    <col min="8" max="8" width="8" style="34" customWidth="1" outlineLevel="2"/>
    <col min="9" max="9" width="9.5" style="34" bestFit="1" customWidth="1" outlineLevel="2"/>
    <col min="10" max="10" width="20.1640625" style="34" bestFit="1" customWidth="1" outlineLevel="2"/>
    <col min="11" max="11" width="18" style="34" customWidth="1" outlineLevel="2"/>
    <col min="12" max="12" width="15.1640625" style="34" customWidth="1" outlineLevel="1"/>
    <col min="13" max="13" width="13" style="36" bestFit="1" customWidth="1" outlineLevel="1"/>
    <col min="14" max="14" width="11.5" style="36" bestFit="1" customWidth="1"/>
    <col min="15" max="15" width="21" style="37" bestFit="1" customWidth="1"/>
    <col min="16" max="16" width="13.5" style="34" bestFit="1" customWidth="1"/>
    <col min="17" max="16384" width="9" style="34"/>
  </cols>
  <sheetData>
    <row r="1" spans="1:15" s="7" customFormat="1" ht="26.75" customHeight="1" x14ac:dyDescent="0.2">
      <c r="A1" s="1" t="s">
        <v>34</v>
      </c>
      <c r="B1" s="1"/>
      <c r="C1" s="1"/>
      <c r="D1" s="1"/>
      <c r="E1" s="1"/>
      <c r="F1" s="1"/>
      <c r="G1" s="1"/>
      <c r="H1" s="1"/>
      <c r="M1" s="26"/>
      <c r="N1" s="26"/>
      <c r="O1" s="27"/>
    </row>
    <row r="2" spans="1:15" s="7" customFormat="1" ht="26.5" customHeight="1" x14ac:dyDescent="0.2">
      <c r="A2" s="28" t="s">
        <v>31</v>
      </c>
      <c r="B2" s="29"/>
      <c r="C2" s="29"/>
      <c r="D2" s="29"/>
      <c r="E2" s="29"/>
      <c r="F2" s="29"/>
      <c r="G2" s="29"/>
      <c r="H2" s="29"/>
      <c r="M2" s="26"/>
      <c r="N2" s="26"/>
      <c r="O2" s="27"/>
    </row>
    <row r="3" spans="1:15" s="7" customFormat="1" ht="10.25" customHeight="1" x14ac:dyDescent="0.2">
      <c r="A3" s="29"/>
      <c r="B3" s="29"/>
      <c r="C3" s="29"/>
      <c r="D3" s="29"/>
      <c r="E3" s="29"/>
      <c r="F3" s="29"/>
      <c r="G3" s="29"/>
      <c r="H3" s="29"/>
      <c r="M3" s="26"/>
      <c r="N3" s="26"/>
      <c r="O3" s="27"/>
    </row>
    <row r="4" spans="1:15" s="7" customFormat="1" ht="16" x14ac:dyDescent="0.2">
      <c r="C4" s="6" t="s">
        <v>1</v>
      </c>
      <c r="M4" s="26"/>
      <c r="N4" s="26"/>
      <c r="O4" s="27"/>
    </row>
    <row r="5" spans="1:15" s="7" customFormat="1" x14ac:dyDescent="0.2">
      <c r="C5" s="54" t="s">
        <v>2</v>
      </c>
      <c r="D5" s="54"/>
      <c r="E5" s="54"/>
      <c r="F5" s="54"/>
      <c r="G5" s="54"/>
      <c r="M5" s="26"/>
      <c r="N5" s="26"/>
      <c r="O5" s="27"/>
    </row>
    <row r="6" spans="1:15" s="7" customFormat="1" ht="25.5" customHeight="1" x14ac:dyDescent="0.2">
      <c r="C6" s="8" t="s">
        <v>3</v>
      </c>
      <c r="D6" s="8" t="s">
        <v>4</v>
      </c>
      <c r="E6" s="9" t="s">
        <v>5</v>
      </c>
      <c r="F6" s="9" t="s">
        <v>6</v>
      </c>
      <c r="G6" s="9" t="s">
        <v>7</v>
      </c>
      <c r="J6" s="30"/>
      <c r="M6" s="26"/>
      <c r="N6" s="26"/>
      <c r="O6" s="27"/>
    </row>
    <row r="7" spans="1:15" s="7" customFormat="1" outlineLevel="1" x14ac:dyDescent="0.2">
      <c r="C7" s="10" t="s">
        <v>8</v>
      </c>
      <c r="D7" s="11">
        <f>E21</f>
        <v>424939.27530622284</v>
      </c>
      <c r="E7" s="12">
        <f>D7/$D$37</f>
        <v>0.42246699843140229</v>
      </c>
      <c r="F7" s="53">
        <f>E32</f>
        <v>140383215.20069274</v>
      </c>
      <c r="G7" s="53">
        <f>F7/$D$37</f>
        <v>139.56647220534705</v>
      </c>
      <c r="J7" s="30"/>
      <c r="M7" s="26"/>
      <c r="N7" s="26"/>
      <c r="O7" s="27"/>
    </row>
    <row r="8" spans="1:15" s="7" customFormat="1" outlineLevel="1" x14ac:dyDescent="0.2">
      <c r="C8" s="10" t="s">
        <v>9</v>
      </c>
      <c r="D8" s="11">
        <f>D21</f>
        <v>119239.45</v>
      </c>
      <c r="E8" s="12">
        <f>D8/$D$37</f>
        <v>0.11854572044396193</v>
      </c>
      <c r="F8" s="53">
        <f>D32</f>
        <v>39392022.207642503</v>
      </c>
      <c r="G8" s="53">
        <f>F8/$D$37</f>
        <v>39.162841260585559</v>
      </c>
      <c r="J8" s="30"/>
      <c r="M8" s="26"/>
      <c r="N8" s="26"/>
      <c r="O8" s="27"/>
    </row>
    <row r="9" spans="1:15" s="7" customFormat="1" x14ac:dyDescent="0.2">
      <c r="C9" s="8" t="s">
        <v>10</v>
      </c>
      <c r="D9" s="13">
        <f>SUM(D7:D8)</f>
        <v>544178.7253062228</v>
      </c>
      <c r="E9" s="14">
        <f>SUM(E7:E8)</f>
        <v>0.54101271887536417</v>
      </c>
      <c r="F9" s="52">
        <f>SUM(F7:F8)</f>
        <v>179775237.40833524</v>
      </c>
      <c r="G9" s="52">
        <f>SUM(G7:G8)</f>
        <v>178.72931346593262</v>
      </c>
      <c r="H9" s="15"/>
      <c r="K9" s="30"/>
      <c r="M9" s="26"/>
      <c r="N9" s="26"/>
      <c r="O9" s="27"/>
    </row>
    <row r="10" spans="1:15" s="7" customFormat="1" x14ac:dyDescent="0.2">
      <c r="M10" s="26"/>
      <c r="N10" s="26"/>
      <c r="O10" s="27"/>
    </row>
    <row r="11" spans="1:15" s="7" customFormat="1" x14ac:dyDescent="0.2">
      <c r="M11" s="26"/>
      <c r="N11" s="26"/>
      <c r="O11" s="27"/>
    </row>
    <row r="12" spans="1:15" s="7" customFormat="1" x14ac:dyDescent="0.2">
      <c r="C12" s="55" t="s">
        <v>11</v>
      </c>
      <c r="D12" s="55"/>
      <c r="E12" s="55"/>
      <c r="F12" s="55"/>
      <c r="G12" s="55"/>
      <c r="H12" s="55"/>
      <c r="M12" s="26"/>
      <c r="N12" s="26"/>
      <c r="O12" s="27"/>
    </row>
    <row r="13" spans="1:15" s="7" customFormat="1" x14ac:dyDescent="0.2">
      <c r="C13" s="16" t="s">
        <v>12</v>
      </c>
      <c r="D13" s="16" t="s">
        <v>13</v>
      </c>
      <c r="E13" s="16" t="s">
        <v>8</v>
      </c>
      <c r="F13" s="16" t="s">
        <v>14</v>
      </c>
      <c r="G13" s="16" t="s">
        <v>15</v>
      </c>
      <c r="L13" s="26"/>
      <c r="M13" s="26"/>
      <c r="N13" s="27"/>
    </row>
    <row r="14" spans="1:15" s="7" customFormat="1" outlineLevel="1" x14ac:dyDescent="0.2">
      <c r="C14" s="10" t="s">
        <v>16</v>
      </c>
      <c r="D14" s="11">
        <v>0</v>
      </c>
      <c r="E14" s="11">
        <v>25060.828675153825</v>
      </c>
      <c r="F14" s="11">
        <f t="shared" ref="F14:F20" si="0">SUM(D14:E14)</f>
        <v>25060.828675153825</v>
      </c>
      <c r="G14" s="17">
        <f t="shared" ref="G14:G21" si="1">F14/$F$21</f>
        <v>4.605256969766959E-2</v>
      </c>
      <c r="J14" s="31"/>
      <c r="K14" s="31"/>
      <c r="L14" s="31"/>
      <c r="M14" s="26"/>
      <c r="N14" s="27"/>
    </row>
    <row r="15" spans="1:15" s="7" customFormat="1" outlineLevel="1" x14ac:dyDescent="0.2">
      <c r="C15" s="10" t="s">
        <v>17</v>
      </c>
      <c r="D15" s="18">
        <v>0</v>
      </c>
      <c r="E15" s="18">
        <v>34493.515979999996</v>
      </c>
      <c r="F15" s="11">
        <f t="shared" si="0"/>
        <v>34493.515979999996</v>
      </c>
      <c r="G15" s="17">
        <f t="shared" si="1"/>
        <v>6.3386373586342679E-2</v>
      </c>
      <c r="J15" s="31"/>
      <c r="K15" s="31"/>
      <c r="L15" s="31"/>
      <c r="M15" s="26"/>
      <c r="N15" s="27"/>
    </row>
    <row r="16" spans="1:15" s="7" customFormat="1" outlineLevel="1" x14ac:dyDescent="0.2">
      <c r="C16" s="10" t="s">
        <v>18</v>
      </c>
      <c r="D16" s="50">
        <v>119239.45</v>
      </c>
      <c r="E16" s="11">
        <v>2110.9728</v>
      </c>
      <c r="F16" s="11">
        <f t="shared" si="0"/>
        <v>121350.4228</v>
      </c>
      <c r="G16" s="17">
        <f t="shared" si="1"/>
        <v>0.22299736677819057</v>
      </c>
      <c r="J16" s="31"/>
      <c r="K16" s="31"/>
      <c r="L16" s="31"/>
      <c r="M16" s="26"/>
      <c r="N16" s="27"/>
    </row>
    <row r="17" spans="3:15" s="7" customFormat="1" outlineLevel="1" x14ac:dyDescent="0.2">
      <c r="C17" s="10" t="s">
        <v>19</v>
      </c>
      <c r="D17" s="18">
        <v>0</v>
      </c>
      <c r="E17" s="11">
        <v>116036.27733333333</v>
      </c>
      <c r="F17" s="11">
        <f t="shared" si="0"/>
        <v>116036.27733333333</v>
      </c>
      <c r="G17" s="17">
        <f t="shared" si="1"/>
        <v>0.21323192535326851</v>
      </c>
      <c r="J17" s="31"/>
      <c r="K17" s="31"/>
      <c r="L17" s="31"/>
      <c r="M17" s="26"/>
      <c r="N17" s="27"/>
    </row>
    <row r="18" spans="3:15" s="7" customFormat="1" outlineLevel="1" x14ac:dyDescent="0.2">
      <c r="C18" s="10" t="s">
        <v>20</v>
      </c>
      <c r="D18" s="18">
        <v>0</v>
      </c>
      <c r="E18" s="11">
        <v>8852.1476000000002</v>
      </c>
      <c r="F18" s="11">
        <f t="shared" si="0"/>
        <v>8852.1476000000002</v>
      </c>
      <c r="G18" s="17">
        <f t="shared" si="1"/>
        <v>1.6266985805111503E-2</v>
      </c>
      <c r="J18" s="31"/>
      <c r="K18" s="31"/>
      <c r="L18" s="31"/>
      <c r="M18" s="26"/>
      <c r="N18" s="27"/>
    </row>
    <row r="19" spans="3:15" s="7" customFormat="1" outlineLevel="1" x14ac:dyDescent="0.2">
      <c r="C19" s="10" t="s">
        <v>21</v>
      </c>
      <c r="D19" s="18">
        <v>0</v>
      </c>
      <c r="E19" s="11">
        <v>45435.660315386114</v>
      </c>
      <c r="F19" s="11">
        <f t="shared" si="0"/>
        <v>45435.660315386114</v>
      </c>
      <c r="G19" s="17">
        <f t="shared" si="1"/>
        <v>8.3494003353068127E-2</v>
      </c>
      <c r="J19" s="31"/>
      <c r="K19" s="31"/>
      <c r="L19" s="31"/>
      <c r="M19" s="26"/>
      <c r="N19" s="27"/>
    </row>
    <row r="20" spans="3:15" s="7" customFormat="1" outlineLevel="1" x14ac:dyDescent="0.2">
      <c r="C20" s="10" t="s">
        <v>22</v>
      </c>
      <c r="D20" s="18">
        <v>0</v>
      </c>
      <c r="E20" s="11">
        <v>192949.87260234955</v>
      </c>
      <c r="F20" s="11">
        <f t="shared" si="0"/>
        <v>192949.87260234955</v>
      </c>
      <c r="G20" s="17">
        <f t="shared" si="1"/>
        <v>0.35457077542634885</v>
      </c>
      <c r="J20" s="31"/>
      <c r="K20" s="31"/>
      <c r="L20" s="31"/>
      <c r="M20" s="26"/>
      <c r="N20" s="27"/>
    </row>
    <row r="21" spans="3:15" s="7" customFormat="1" x14ac:dyDescent="0.2">
      <c r="C21" s="8" t="s">
        <v>10</v>
      </c>
      <c r="D21" s="13">
        <f>SUM(D14:D20)</f>
        <v>119239.45</v>
      </c>
      <c r="E21" s="13">
        <f>SUM(E14:E20)</f>
        <v>424939.27530622284</v>
      </c>
      <c r="F21" s="13">
        <f>SUM(F14:F20)</f>
        <v>544178.72530622291</v>
      </c>
      <c r="G21" s="20">
        <f t="shared" si="1"/>
        <v>1</v>
      </c>
      <c r="J21" s="31"/>
      <c r="K21" s="31"/>
      <c r="L21" s="31"/>
      <c r="M21" s="26"/>
      <c r="N21" s="27"/>
    </row>
    <row r="22" spans="3:15" s="7" customFormat="1" x14ac:dyDescent="0.2">
      <c r="C22" s="21"/>
      <c r="D22" s="21"/>
      <c r="E22" s="21"/>
      <c r="F22" s="21"/>
      <c r="G22" s="21"/>
      <c r="H22" s="21"/>
      <c r="J22" s="32"/>
      <c r="M22" s="26"/>
      <c r="N22" s="26"/>
      <c r="O22" s="27"/>
    </row>
    <row r="23" spans="3:15" s="7" customFormat="1" x14ac:dyDescent="0.2">
      <c r="C23" s="55" t="s">
        <v>23</v>
      </c>
      <c r="D23" s="55"/>
      <c r="E23" s="55"/>
      <c r="F23" s="55"/>
      <c r="G23" s="55"/>
      <c r="H23" s="55"/>
      <c r="M23" s="26"/>
      <c r="N23" s="26"/>
      <c r="O23" s="27"/>
    </row>
    <row r="24" spans="3:15" s="7" customFormat="1" x14ac:dyDescent="0.2">
      <c r="C24" s="16" t="s">
        <v>12</v>
      </c>
      <c r="D24" s="16" t="s">
        <v>9</v>
      </c>
      <c r="E24" s="16" t="s">
        <v>8</v>
      </c>
      <c r="F24" s="16" t="s">
        <v>14</v>
      </c>
      <c r="G24" s="16" t="s">
        <v>15</v>
      </c>
      <c r="L24" s="26"/>
      <c r="M24" s="26"/>
      <c r="N24" s="27"/>
    </row>
    <row r="25" spans="3:15" s="7" customFormat="1" ht="15.5" customHeight="1" outlineLevel="1" x14ac:dyDescent="0.2">
      <c r="C25" s="10" t="s">
        <v>16</v>
      </c>
      <c r="D25" s="48">
        <f>D14*$D$38</f>
        <v>0</v>
      </c>
      <c r="E25" s="48">
        <f>E14*$D$38</f>
        <v>8279111.6506624576</v>
      </c>
      <c r="F25" s="48">
        <f t="shared" ref="F25:F31" si="2">SUM(D25:E25)</f>
        <v>8279111.6506624576</v>
      </c>
      <c r="G25" s="17">
        <f t="shared" ref="G25:G32" si="3">F25/$F$32</f>
        <v>4.6052569697669597E-2</v>
      </c>
      <c r="L25" s="26"/>
      <c r="M25" s="26"/>
      <c r="N25" s="27"/>
    </row>
    <row r="26" spans="3:15" s="7" customFormat="1" outlineLevel="1" x14ac:dyDescent="0.2">
      <c r="C26" s="10" t="s">
        <v>17</v>
      </c>
      <c r="D26" s="48">
        <f t="shared" ref="D26:E31" si="4">D15*$D$38</f>
        <v>0</v>
      </c>
      <c r="E26" s="48">
        <f t="shared" si="4"/>
        <v>11395300.359938186</v>
      </c>
      <c r="F26" s="48">
        <f t="shared" si="2"/>
        <v>11395300.359938186</v>
      </c>
      <c r="G26" s="17">
        <f t="shared" si="3"/>
        <v>6.3386373586342679E-2</v>
      </c>
      <c r="L26" s="26"/>
      <c r="M26" s="26"/>
      <c r="N26" s="27"/>
    </row>
    <row r="27" spans="3:15" s="7" customFormat="1" outlineLevel="1" x14ac:dyDescent="0.2">
      <c r="C27" s="10" t="s">
        <v>18</v>
      </c>
      <c r="D27" s="48">
        <f t="shared" si="4"/>
        <v>39392022.207642503</v>
      </c>
      <c r="E27" s="48">
        <f t="shared" si="4"/>
        <v>697382.34634032007</v>
      </c>
      <c r="F27" s="48">
        <f t="shared" si="2"/>
        <v>40089404.553982824</v>
      </c>
      <c r="G27" s="17">
        <f t="shared" si="3"/>
        <v>0.2229973667781906</v>
      </c>
      <c r="L27" s="26"/>
      <c r="M27" s="26"/>
      <c r="N27" s="27"/>
    </row>
    <row r="28" spans="3:15" s="7" customFormat="1" outlineLevel="1" x14ac:dyDescent="0.2">
      <c r="C28" s="10" t="s">
        <v>19</v>
      </c>
      <c r="D28" s="48">
        <f t="shared" si="4"/>
        <v>0</v>
      </c>
      <c r="E28" s="48">
        <f t="shared" si="4"/>
        <v>38333820.003420271</v>
      </c>
      <c r="F28" s="48">
        <f t="shared" si="2"/>
        <v>38333820.003420271</v>
      </c>
      <c r="G28" s="17">
        <f t="shared" si="3"/>
        <v>0.21323192535326854</v>
      </c>
      <c r="L28" s="26"/>
      <c r="M28" s="26"/>
      <c r="N28" s="27"/>
    </row>
    <row r="29" spans="3:15" s="7" customFormat="1" outlineLevel="1" x14ac:dyDescent="0.2">
      <c r="C29" s="10" t="s">
        <v>20</v>
      </c>
      <c r="D29" s="48">
        <f t="shared" si="4"/>
        <v>0</v>
      </c>
      <c r="E29" s="48">
        <f t="shared" si="4"/>
        <v>2924401.23503194</v>
      </c>
      <c r="F29" s="48">
        <f t="shared" si="2"/>
        <v>2924401.23503194</v>
      </c>
      <c r="G29" s="17">
        <f t="shared" si="3"/>
        <v>1.6266985805111503E-2</v>
      </c>
      <c r="L29" s="26"/>
      <c r="M29" s="26"/>
      <c r="N29" s="27"/>
    </row>
    <row r="30" spans="3:15" s="7" customFormat="1" outlineLevel="1" x14ac:dyDescent="0.2">
      <c r="C30" s="10" t="s">
        <v>21</v>
      </c>
      <c r="D30" s="48">
        <f t="shared" si="4"/>
        <v>0</v>
      </c>
      <c r="E30" s="48">
        <f t="shared" si="4"/>
        <v>15010154.274970163</v>
      </c>
      <c r="F30" s="48">
        <f t="shared" si="2"/>
        <v>15010154.274970163</v>
      </c>
      <c r="G30" s="17">
        <f t="shared" si="3"/>
        <v>8.3494003353068141E-2</v>
      </c>
      <c r="L30" s="26"/>
      <c r="M30" s="26"/>
      <c r="N30" s="27"/>
    </row>
    <row r="31" spans="3:15" s="7" customFormat="1" outlineLevel="1" x14ac:dyDescent="0.2">
      <c r="C31" s="10" t="s">
        <v>22</v>
      </c>
      <c r="D31" s="48">
        <f t="shared" si="4"/>
        <v>0</v>
      </c>
      <c r="E31" s="48">
        <f t="shared" si="4"/>
        <v>63743045.330329396</v>
      </c>
      <c r="F31" s="48">
        <f t="shared" si="2"/>
        <v>63743045.330329396</v>
      </c>
      <c r="G31" s="17">
        <f t="shared" si="3"/>
        <v>0.35457077542634891</v>
      </c>
      <c r="L31" s="26"/>
      <c r="M31" s="26"/>
      <c r="N31" s="27"/>
    </row>
    <row r="32" spans="3:15" s="7" customFormat="1" x14ac:dyDescent="0.2">
      <c r="C32" s="8" t="s">
        <v>14</v>
      </c>
      <c r="D32" s="49">
        <f>SUM(D25:D31)</f>
        <v>39392022.207642503</v>
      </c>
      <c r="E32" s="49">
        <f>SUM(E25:E31)</f>
        <v>140383215.20069274</v>
      </c>
      <c r="F32" s="49">
        <f>SUM(F25:F31)</f>
        <v>179775237.40833524</v>
      </c>
      <c r="G32" s="20">
        <f t="shared" si="3"/>
        <v>1</v>
      </c>
      <c r="L32" s="26"/>
      <c r="M32" s="26"/>
      <c r="N32" s="27"/>
    </row>
    <row r="33" spans="3:15" s="7" customFormat="1" x14ac:dyDescent="0.2">
      <c r="M33" s="26"/>
      <c r="N33" s="26"/>
      <c r="O33" s="27"/>
    </row>
    <row r="34" spans="3:15" s="7" customFormat="1" x14ac:dyDescent="0.2">
      <c r="M34" s="26"/>
      <c r="N34" s="26"/>
      <c r="O34" s="27"/>
    </row>
    <row r="35" spans="3:15" s="7" customFormat="1" x14ac:dyDescent="0.2">
      <c r="M35" s="26"/>
      <c r="N35" s="26"/>
      <c r="O35" s="27"/>
    </row>
    <row r="36" spans="3:15" s="7" customFormat="1" ht="16" x14ac:dyDescent="0.2">
      <c r="C36" s="6" t="s">
        <v>24</v>
      </c>
      <c r="M36" s="26"/>
      <c r="N36" s="26"/>
      <c r="O36" s="27"/>
    </row>
    <row r="37" spans="3:15" s="7" customFormat="1" x14ac:dyDescent="0.2">
      <c r="C37" s="10" t="s">
        <v>25</v>
      </c>
      <c r="D37" s="22">
        <v>1005852</v>
      </c>
      <c r="M37" s="26"/>
      <c r="N37" s="26"/>
      <c r="O37" s="27"/>
    </row>
    <row r="38" spans="3:15" s="7" customFormat="1" x14ac:dyDescent="0.2">
      <c r="C38" s="10" t="s">
        <v>26</v>
      </c>
      <c r="D38" s="23">
        <v>330.36065000000002</v>
      </c>
      <c r="M38" s="26"/>
      <c r="N38" s="26"/>
      <c r="O38" s="27"/>
    </row>
    <row r="39" spans="3:15" s="7" customFormat="1" x14ac:dyDescent="0.2">
      <c r="F39" s="33"/>
      <c r="M39" s="26"/>
      <c r="N39" s="26"/>
      <c r="O39" s="27"/>
    </row>
    <row r="40" spans="3:15" s="7" customFormat="1" x14ac:dyDescent="0.2">
      <c r="M40" s="26"/>
      <c r="N40" s="26"/>
      <c r="O40" s="27"/>
    </row>
    <row r="41" spans="3:15" x14ac:dyDescent="0.2">
      <c r="K41" s="35"/>
    </row>
    <row r="42" spans="3:15" x14ac:dyDescent="0.2">
      <c r="K42" s="35"/>
      <c r="L42" s="35"/>
    </row>
    <row r="43" spans="3:15" x14ac:dyDescent="0.2">
      <c r="M43" s="38"/>
    </row>
    <row r="44" spans="3:15" x14ac:dyDescent="0.2">
      <c r="L44" s="35"/>
    </row>
  </sheetData>
  <mergeCells count="3">
    <mergeCell ref="C5:G5"/>
    <mergeCell ref="C12:H12"/>
    <mergeCell ref="C23:H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05" zoomScaleNormal="105" zoomScalePageLayoutView="105" workbookViewId="0">
      <selection activeCell="I1" sqref="I1"/>
    </sheetView>
  </sheetViews>
  <sheetFormatPr baseColWidth="10" defaultColWidth="9" defaultRowHeight="15" outlineLevelRow="1" outlineLevelCol="2" x14ac:dyDescent="0.2"/>
  <cols>
    <col min="1" max="1" width="9" style="34"/>
    <col min="2" max="2" width="11" style="34" customWidth="1"/>
    <col min="3" max="3" width="33" style="34" customWidth="1" outlineLevel="1"/>
    <col min="4" max="4" width="15" style="34" bestFit="1" customWidth="1" outlineLevel="2"/>
    <col min="5" max="5" width="15.83203125" style="34" bestFit="1" customWidth="1" outlineLevel="2"/>
    <col min="6" max="6" width="17" style="34" bestFit="1" customWidth="1" outlineLevel="2"/>
    <col min="7" max="7" width="14" style="34" bestFit="1" customWidth="1" outlineLevel="1"/>
    <col min="8" max="8" width="8" style="34" customWidth="1" outlineLevel="2"/>
    <col min="9" max="9" width="9.5" style="34" bestFit="1" customWidth="1" outlineLevel="2"/>
    <col min="10" max="10" width="20.1640625" style="34" bestFit="1" customWidth="1" outlineLevel="2"/>
    <col min="11" max="11" width="18" style="34" customWidth="1" outlineLevel="2"/>
    <col min="12" max="12" width="15.1640625" style="34" customWidth="1" outlineLevel="1"/>
    <col min="13" max="13" width="13" style="36" bestFit="1" customWidth="1" outlineLevel="1"/>
    <col min="14" max="14" width="11.5" style="36" bestFit="1" customWidth="1"/>
    <col min="15" max="15" width="21" style="37" bestFit="1" customWidth="1"/>
    <col min="16" max="16" width="13.5" style="34" bestFit="1" customWidth="1"/>
    <col min="17" max="16384" width="9" style="34"/>
  </cols>
  <sheetData>
    <row r="1" spans="1:15" s="7" customFormat="1" ht="26.75" customHeight="1" x14ac:dyDescent="0.2">
      <c r="A1" s="3" t="s">
        <v>30</v>
      </c>
      <c r="B1" s="3"/>
      <c r="C1" s="3"/>
      <c r="D1" s="3"/>
      <c r="E1" s="3"/>
      <c r="F1" s="3"/>
      <c r="G1" s="3"/>
      <c r="H1" s="3"/>
      <c r="M1" s="26"/>
      <c r="N1" s="26"/>
      <c r="O1" s="27"/>
    </row>
    <row r="2" spans="1:15" s="7" customFormat="1" ht="26.5" customHeight="1" x14ac:dyDescent="0.2">
      <c r="A2" s="28" t="s">
        <v>31</v>
      </c>
      <c r="B2" s="29"/>
      <c r="C2" s="29"/>
      <c r="D2" s="29"/>
      <c r="E2" s="29"/>
      <c r="F2" s="29"/>
      <c r="G2" s="29"/>
      <c r="H2" s="29"/>
      <c r="M2" s="26"/>
      <c r="N2" s="26"/>
      <c r="O2" s="27"/>
    </row>
    <row r="3" spans="1:15" s="7" customFormat="1" ht="10.25" customHeight="1" x14ac:dyDescent="0.2">
      <c r="A3" s="29"/>
      <c r="B3" s="29"/>
      <c r="C3" s="29"/>
      <c r="D3" s="29"/>
      <c r="E3" s="29"/>
      <c r="F3" s="29"/>
      <c r="G3" s="29"/>
      <c r="H3" s="29"/>
      <c r="M3" s="26"/>
      <c r="N3" s="26"/>
      <c r="O3" s="27"/>
    </row>
    <row r="4" spans="1:15" s="7" customFormat="1" ht="16" x14ac:dyDescent="0.2">
      <c r="C4" s="6" t="s">
        <v>1</v>
      </c>
      <c r="M4" s="26"/>
      <c r="N4" s="26"/>
      <c r="O4" s="27"/>
    </row>
    <row r="5" spans="1:15" s="7" customFormat="1" x14ac:dyDescent="0.2">
      <c r="C5" s="54" t="s">
        <v>2</v>
      </c>
      <c r="D5" s="54"/>
      <c r="E5" s="54"/>
      <c r="F5" s="54"/>
      <c r="G5" s="54"/>
      <c r="M5" s="26"/>
      <c r="N5" s="26"/>
      <c r="O5" s="27"/>
    </row>
    <row r="6" spans="1:15" s="7" customFormat="1" ht="25.75" customHeight="1" x14ac:dyDescent="0.2">
      <c r="C6" s="8" t="s">
        <v>3</v>
      </c>
      <c r="D6" s="8" t="s">
        <v>4</v>
      </c>
      <c r="E6" s="9" t="s">
        <v>5</v>
      </c>
      <c r="F6" s="9" t="s">
        <v>6</v>
      </c>
      <c r="G6" s="9" t="s">
        <v>7</v>
      </c>
      <c r="J6" s="30"/>
      <c r="M6" s="26"/>
      <c r="N6" s="26"/>
      <c r="O6" s="27"/>
    </row>
    <row r="7" spans="1:15" s="7" customFormat="1" outlineLevel="1" x14ac:dyDescent="0.2">
      <c r="C7" s="10" t="s">
        <v>8</v>
      </c>
      <c r="D7" s="11">
        <f>E21</f>
        <v>413095.17858941073</v>
      </c>
      <c r="E7" s="12">
        <f>D7/$D$37</f>
        <v>0.79176595690452645</v>
      </c>
      <c r="F7" s="53">
        <f>E32</f>
        <v>136470391.7106638</v>
      </c>
      <c r="G7" s="53">
        <f>F7/$D$37</f>
        <v>261.56831617085129</v>
      </c>
      <c r="J7" s="30"/>
      <c r="M7" s="26"/>
      <c r="N7" s="26"/>
      <c r="O7" s="27"/>
    </row>
    <row r="8" spans="1:15" s="7" customFormat="1" outlineLevel="1" x14ac:dyDescent="0.2">
      <c r="C8" s="10" t="s">
        <v>9</v>
      </c>
      <c r="D8" s="11">
        <f>D21</f>
        <v>45371.85</v>
      </c>
      <c r="E8" s="12">
        <f>D8/$D$37</f>
        <v>8.6962734240683556E-2</v>
      </c>
      <c r="F8" s="53">
        <f>D32</f>
        <v>14989073.857702501</v>
      </c>
      <c r="G8" s="53">
        <f>F8/$D$37</f>
        <v>28.729065409529479</v>
      </c>
      <c r="J8" s="30"/>
      <c r="M8" s="26"/>
      <c r="N8" s="26"/>
      <c r="O8" s="27"/>
    </row>
    <row r="9" spans="1:15" s="7" customFormat="1" x14ac:dyDescent="0.2">
      <c r="C9" s="8" t="s">
        <v>10</v>
      </c>
      <c r="D9" s="13">
        <f>SUM(D7:D8)</f>
        <v>458467.02858941071</v>
      </c>
      <c r="E9" s="14">
        <f>SUM(E7:E8)</f>
        <v>0.87872869114521002</v>
      </c>
      <c r="F9" s="52">
        <f>SUM(F7:F8)</f>
        <v>151459465.56836629</v>
      </c>
      <c r="G9" s="52">
        <f>SUM(G7:G8)</f>
        <v>290.29738158038077</v>
      </c>
      <c r="H9" s="15"/>
      <c r="K9" s="30"/>
      <c r="M9" s="26"/>
      <c r="N9" s="26"/>
      <c r="O9" s="27"/>
    </row>
    <row r="10" spans="1:15" s="7" customFormat="1" x14ac:dyDescent="0.2">
      <c r="M10" s="26"/>
      <c r="N10" s="26"/>
      <c r="O10" s="27"/>
    </row>
    <row r="11" spans="1:15" s="7" customFormat="1" x14ac:dyDescent="0.2">
      <c r="M11" s="26"/>
      <c r="N11" s="26"/>
      <c r="O11" s="27"/>
    </row>
    <row r="12" spans="1:15" s="7" customFormat="1" x14ac:dyDescent="0.2">
      <c r="C12" s="55" t="s">
        <v>11</v>
      </c>
      <c r="D12" s="55"/>
      <c r="E12" s="55"/>
      <c r="F12" s="55"/>
      <c r="G12" s="55"/>
      <c r="H12" s="55"/>
      <c r="M12" s="26"/>
      <c r="N12" s="26"/>
      <c r="O12" s="27"/>
    </row>
    <row r="13" spans="1:15" s="7" customFormat="1" x14ac:dyDescent="0.2">
      <c r="C13" s="16" t="s">
        <v>12</v>
      </c>
      <c r="D13" s="16" t="s">
        <v>13</v>
      </c>
      <c r="E13" s="16" t="s">
        <v>8</v>
      </c>
      <c r="F13" s="16" t="s">
        <v>14</v>
      </c>
      <c r="G13" s="16" t="s">
        <v>15</v>
      </c>
      <c r="L13" s="26"/>
      <c r="M13" s="26"/>
      <c r="N13" s="27"/>
    </row>
    <row r="14" spans="1:15" s="7" customFormat="1" outlineLevel="1" x14ac:dyDescent="0.2">
      <c r="C14" s="10" t="s">
        <v>16</v>
      </c>
      <c r="D14" s="11">
        <v>0</v>
      </c>
      <c r="E14" s="11">
        <v>19730.96927515382</v>
      </c>
      <c r="F14" s="11">
        <f t="shared" ref="F14:F20" si="0">SUM(D14:E14)</f>
        <v>19730.96927515382</v>
      </c>
      <c r="G14" s="17">
        <f t="shared" ref="G14:G21" si="1">F14/$F$21</f>
        <v>4.3036833719234113E-2</v>
      </c>
      <c r="J14" s="31"/>
      <c r="K14" s="31"/>
      <c r="L14" s="31"/>
      <c r="M14" s="26"/>
      <c r="N14" s="27"/>
    </row>
    <row r="15" spans="1:15" s="7" customFormat="1" outlineLevel="1" x14ac:dyDescent="0.2">
      <c r="C15" s="10" t="s">
        <v>17</v>
      </c>
      <c r="D15" s="18">
        <v>0</v>
      </c>
      <c r="E15" s="18">
        <v>10452.580599999999</v>
      </c>
      <c r="F15" s="11">
        <f t="shared" si="0"/>
        <v>10452.580599999999</v>
      </c>
      <c r="G15" s="17">
        <f t="shared" si="1"/>
        <v>2.2798979966258417E-2</v>
      </c>
      <c r="J15" s="31"/>
      <c r="K15" s="31"/>
      <c r="L15" s="31"/>
      <c r="M15" s="26"/>
      <c r="N15" s="27"/>
    </row>
    <row r="16" spans="1:15" s="7" customFormat="1" outlineLevel="1" x14ac:dyDescent="0.2">
      <c r="C16" s="10" t="s">
        <v>18</v>
      </c>
      <c r="D16" s="50">
        <v>45371.85</v>
      </c>
      <c r="E16" s="11">
        <v>3040.8481999999999</v>
      </c>
      <c r="F16" s="11">
        <f t="shared" si="0"/>
        <v>48412.698199999999</v>
      </c>
      <c r="G16" s="17">
        <f t="shared" si="1"/>
        <v>0.10559690268012044</v>
      </c>
      <c r="J16" s="31"/>
      <c r="K16" s="31"/>
      <c r="L16" s="31"/>
      <c r="M16" s="26"/>
      <c r="N16" s="27"/>
    </row>
    <row r="17" spans="3:15" s="7" customFormat="1" outlineLevel="1" x14ac:dyDescent="0.2">
      <c r="C17" s="10" t="s">
        <v>19</v>
      </c>
      <c r="D17" s="18">
        <v>0</v>
      </c>
      <c r="E17" s="11">
        <v>115884.60013333336</v>
      </c>
      <c r="F17" s="11">
        <f t="shared" si="0"/>
        <v>115884.60013333336</v>
      </c>
      <c r="G17" s="17">
        <f t="shared" si="1"/>
        <v>0.25276539621591004</v>
      </c>
      <c r="J17" s="31"/>
      <c r="K17" s="31"/>
      <c r="L17" s="31"/>
      <c r="M17" s="26"/>
      <c r="N17" s="27"/>
    </row>
    <row r="18" spans="3:15" s="7" customFormat="1" outlineLevel="1" x14ac:dyDescent="0.2">
      <c r="C18" s="10" t="s">
        <v>20</v>
      </c>
      <c r="D18" s="18">
        <v>0</v>
      </c>
      <c r="E18" s="11">
        <v>8682.2630000000008</v>
      </c>
      <c r="F18" s="11">
        <f t="shared" si="0"/>
        <v>8682.2630000000008</v>
      </c>
      <c r="G18" s="17">
        <f t="shared" si="1"/>
        <v>1.8937595200058704E-2</v>
      </c>
      <c r="J18" s="31"/>
      <c r="K18" s="31"/>
      <c r="L18" s="31"/>
      <c r="M18" s="26"/>
      <c r="N18" s="27"/>
    </row>
    <row r="19" spans="3:15" s="7" customFormat="1" outlineLevel="1" x14ac:dyDescent="0.2">
      <c r="C19" s="10" t="s">
        <v>21</v>
      </c>
      <c r="D19" s="18">
        <v>0</v>
      </c>
      <c r="E19" s="11">
        <v>46372.20271538612</v>
      </c>
      <c r="F19" s="11">
        <f t="shared" si="0"/>
        <v>46372.20271538612</v>
      </c>
      <c r="G19" s="17">
        <f t="shared" si="1"/>
        <v>0.10114621079308993</v>
      </c>
      <c r="J19" s="31"/>
      <c r="K19" s="31"/>
      <c r="L19" s="31"/>
      <c r="M19" s="26"/>
      <c r="N19" s="27"/>
    </row>
    <row r="20" spans="3:15" s="7" customFormat="1" outlineLevel="1" x14ac:dyDescent="0.2">
      <c r="C20" s="10" t="s">
        <v>22</v>
      </c>
      <c r="D20" s="18">
        <v>0</v>
      </c>
      <c r="E20" s="11">
        <v>208931.71466553741</v>
      </c>
      <c r="F20" s="11">
        <f t="shared" si="0"/>
        <v>208931.71466553741</v>
      </c>
      <c r="G20" s="17">
        <f t="shared" si="1"/>
        <v>0.45571808142532833</v>
      </c>
      <c r="J20" s="31"/>
      <c r="K20" s="31"/>
      <c r="L20" s="31"/>
      <c r="M20" s="26"/>
      <c r="N20" s="27"/>
    </row>
    <row r="21" spans="3:15" s="7" customFormat="1" x14ac:dyDescent="0.2">
      <c r="C21" s="8" t="s">
        <v>10</v>
      </c>
      <c r="D21" s="13">
        <f>SUM(D14:D20)</f>
        <v>45371.85</v>
      </c>
      <c r="E21" s="13">
        <f>SUM(E14:E20)</f>
        <v>413095.17858941073</v>
      </c>
      <c r="F21" s="13">
        <f>SUM(F14:F20)</f>
        <v>458467.02858941071</v>
      </c>
      <c r="G21" s="20">
        <f t="shared" si="1"/>
        <v>1</v>
      </c>
      <c r="J21" s="31"/>
      <c r="K21" s="31"/>
      <c r="L21" s="31"/>
      <c r="M21" s="26"/>
      <c r="N21" s="27"/>
    </row>
    <row r="22" spans="3:15" s="7" customFormat="1" x14ac:dyDescent="0.2">
      <c r="C22" s="21"/>
      <c r="D22" s="21"/>
      <c r="E22" s="21"/>
      <c r="F22" s="21"/>
      <c r="G22" s="21"/>
      <c r="H22" s="21"/>
      <c r="M22" s="26"/>
      <c r="N22" s="26"/>
      <c r="O22" s="27"/>
    </row>
    <row r="23" spans="3:15" s="7" customFormat="1" x14ac:dyDescent="0.2">
      <c r="C23" s="55" t="s">
        <v>23</v>
      </c>
      <c r="D23" s="55"/>
      <c r="E23" s="55"/>
      <c r="F23" s="55"/>
      <c r="G23" s="55"/>
      <c r="H23" s="55"/>
      <c r="M23" s="26"/>
      <c r="N23" s="26"/>
      <c r="O23" s="27"/>
    </row>
    <row r="24" spans="3:15" s="7" customFormat="1" x14ac:dyDescent="0.2">
      <c r="C24" s="16" t="s">
        <v>12</v>
      </c>
      <c r="D24" s="16" t="s">
        <v>9</v>
      </c>
      <c r="E24" s="16" t="s">
        <v>8</v>
      </c>
      <c r="F24" s="16" t="s">
        <v>14</v>
      </c>
      <c r="G24" s="16" t="s">
        <v>15</v>
      </c>
      <c r="L24" s="26"/>
      <c r="M24" s="26"/>
      <c r="N24" s="27"/>
    </row>
    <row r="25" spans="3:15" s="7" customFormat="1" ht="11.5" customHeight="1" outlineLevel="1" x14ac:dyDescent="0.2">
      <c r="C25" s="10" t="s">
        <v>16</v>
      </c>
      <c r="D25" s="53">
        <f>D14*$D$38</f>
        <v>0</v>
      </c>
      <c r="E25" s="53">
        <f>E14*$D$38</f>
        <v>6518335.8348698458</v>
      </c>
      <c r="F25" s="53">
        <f t="shared" ref="F25:F31" si="2">SUM(D25:E25)</f>
        <v>6518335.8348698458</v>
      </c>
      <c r="G25" s="17">
        <f t="shared" ref="G25:G32" si="3">F25/$F$32</f>
        <v>4.3036833719234113E-2</v>
      </c>
      <c r="L25" s="26"/>
      <c r="M25" s="26"/>
      <c r="N25" s="27"/>
    </row>
    <row r="26" spans="3:15" s="7" customFormat="1" outlineLevel="1" x14ac:dyDescent="0.2">
      <c r="C26" s="10" t="s">
        <v>17</v>
      </c>
      <c r="D26" s="53">
        <f t="shared" ref="D26:E31" si="4">D15*$D$38</f>
        <v>0</v>
      </c>
      <c r="E26" s="53">
        <f t="shared" si="4"/>
        <v>3453121.3211933901</v>
      </c>
      <c r="F26" s="53">
        <f t="shared" si="2"/>
        <v>3453121.3211933901</v>
      </c>
      <c r="G26" s="17">
        <f t="shared" si="3"/>
        <v>2.2798979966258417E-2</v>
      </c>
      <c r="L26" s="26"/>
      <c r="M26" s="26"/>
      <c r="N26" s="27"/>
    </row>
    <row r="27" spans="3:15" s="7" customFormat="1" outlineLevel="1" x14ac:dyDescent="0.2">
      <c r="C27" s="10" t="s">
        <v>18</v>
      </c>
      <c r="D27" s="53">
        <f t="shared" si="4"/>
        <v>14989073.857702501</v>
      </c>
      <c r="E27" s="53">
        <f t="shared" si="4"/>
        <v>1004576.58790333</v>
      </c>
      <c r="F27" s="53">
        <f t="shared" si="2"/>
        <v>15993650.445605831</v>
      </c>
      <c r="G27" s="17">
        <f t="shared" si="3"/>
        <v>0.10559690268012044</v>
      </c>
      <c r="L27" s="26"/>
      <c r="M27" s="26"/>
      <c r="N27" s="27"/>
    </row>
    <row r="28" spans="3:15" s="7" customFormat="1" outlineLevel="1" x14ac:dyDescent="0.2">
      <c r="C28" s="10" t="s">
        <v>19</v>
      </c>
      <c r="D28" s="53">
        <f t="shared" si="4"/>
        <v>0</v>
      </c>
      <c r="E28" s="53">
        <f t="shared" si="4"/>
        <v>38283711.825038098</v>
      </c>
      <c r="F28" s="53">
        <f t="shared" si="2"/>
        <v>38283711.825038098</v>
      </c>
      <c r="G28" s="17">
        <f t="shared" si="3"/>
        <v>0.25276539621591004</v>
      </c>
      <c r="L28" s="26"/>
      <c r="M28" s="26"/>
      <c r="N28" s="27"/>
    </row>
    <row r="29" spans="3:15" s="7" customFormat="1" outlineLevel="1" x14ac:dyDescent="0.2">
      <c r="C29" s="10" t="s">
        <v>20</v>
      </c>
      <c r="D29" s="53">
        <f t="shared" si="4"/>
        <v>0</v>
      </c>
      <c r="E29" s="53">
        <f t="shared" si="4"/>
        <v>2868278.0481509506</v>
      </c>
      <c r="F29" s="53">
        <f t="shared" si="2"/>
        <v>2868278.0481509506</v>
      </c>
      <c r="G29" s="17">
        <f t="shared" si="3"/>
        <v>1.8937595200058704E-2</v>
      </c>
      <c r="L29" s="26"/>
      <c r="M29" s="26"/>
      <c r="N29" s="27"/>
    </row>
    <row r="30" spans="3:15" s="7" customFormat="1" outlineLevel="1" x14ac:dyDescent="0.2">
      <c r="C30" s="10" t="s">
        <v>21</v>
      </c>
      <c r="D30" s="53">
        <f t="shared" si="4"/>
        <v>0</v>
      </c>
      <c r="E30" s="53">
        <f t="shared" si="4"/>
        <v>15319551.030986724</v>
      </c>
      <c r="F30" s="53">
        <f t="shared" si="2"/>
        <v>15319551.030986724</v>
      </c>
      <c r="G30" s="17">
        <f t="shared" si="3"/>
        <v>0.10114621079308991</v>
      </c>
      <c r="L30" s="26"/>
      <c r="M30" s="26"/>
      <c r="N30" s="27"/>
    </row>
    <row r="31" spans="3:15" s="7" customFormat="1" outlineLevel="1" x14ac:dyDescent="0.2">
      <c r="C31" s="10" t="s">
        <v>22</v>
      </c>
      <c r="D31" s="53">
        <f t="shared" si="4"/>
        <v>0</v>
      </c>
      <c r="E31" s="53">
        <f t="shared" si="4"/>
        <v>69022817.062521473</v>
      </c>
      <c r="F31" s="53">
        <f t="shared" si="2"/>
        <v>69022817.062521473</v>
      </c>
      <c r="G31" s="17">
        <f t="shared" si="3"/>
        <v>0.45571808142532833</v>
      </c>
      <c r="L31" s="26"/>
      <c r="M31" s="26"/>
      <c r="N31" s="27"/>
    </row>
    <row r="32" spans="3:15" s="7" customFormat="1" x14ac:dyDescent="0.2">
      <c r="C32" s="8" t="s">
        <v>14</v>
      </c>
      <c r="D32" s="52">
        <f>SUM(D25:D31)</f>
        <v>14989073.857702501</v>
      </c>
      <c r="E32" s="52">
        <f>SUM(E25:E31)</f>
        <v>136470391.7106638</v>
      </c>
      <c r="F32" s="52">
        <f>SUM(F25:F31)</f>
        <v>151459465.56836632</v>
      </c>
      <c r="G32" s="20">
        <f t="shared" si="3"/>
        <v>1</v>
      </c>
      <c r="L32" s="26"/>
      <c r="M32" s="26"/>
      <c r="N32" s="27"/>
    </row>
    <row r="33" spans="3:15" s="7" customFormat="1" x14ac:dyDescent="0.2">
      <c r="M33" s="26"/>
      <c r="N33" s="26"/>
      <c r="O33" s="27"/>
    </row>
    <row r="34" spans="3:15" s="7" customFormat="1" x14ac:dyDescent="0.2">
      <c r="M34" s="26"/>
      <c r="N34" s="26"/>
      <c r="O34" s="27"/>
    </row>
    <row r="35" spans="3:15" s="7" customFormat="1" x14ac:dyDescent="0.2">
      <c r="M35" s="26"/>
      <c r="N35" s="26"/>
      <c r="O35" s="27"/>
    </row>
    <row r="36" spans="3:15" s="7" customFormat="1" ht="16" x14ac:dyDescent="0.2">
      <c r="C36" s="6" t="s">
        <v>24</v>
      </c>
      <c r="M36" s="26"/>
      <c r="N36" s="26"/>
      <c r="O36" s="27"/>
    </row>
    <row r="37" spans="3:15" s="7" customFormat="1" x14ac:dyDescent="0.2">
      <c r="C37" s="10" t="s">
        <v>25</v>
      </c>
      <c r="D37" s="22">
        <v>521739</v>
      </c>
      <c r="M37" s="26"/>
      <c r="N37" s="26"/>
      <c r="O37" s="27"/>
    </row>
    <row r="38" spans="3:15" s="7" customFormat="1" x14ac:dyDescent="0.2">
      <c r="C38" s="10" t="s">
        <v>26</v>
      </c>
      <c r="D38" s="10">
        <v>330.36065000000002</v>
      </c>
      <c r="M38" s="26"/>
      <c r="N38" s="26"/>
      <c r="O38" s="27"/>
    </row>
    <row r="39" spans="3:15" s="7" customFormat="1" x14ac:dyDescent="0.2">
      <c r="F39" s="33"/>
      <c r="M39" s="26"/>
      <c r="N39" s="26"/>
      <c r="O39" s="27"/>
    </row>
    <row r="40" spans="3:15" s="7" customFormat="1" x14ac:dyDescent="0.2">
      <c r="M40" s="26"/>
      <c r="N40" s="26"/>
      <c r="O40" s="27"/>
    </row>
    <row r="41" spans="3:15" x14ac:dyDescent="0.2">
      <c r="K41" s="35"/>
    </row>
    <row r="42" spans="3:15" x14ac:dyDescent="0.2">
      <c r="K42" s="35"/>
      <c r="L42" s="35"/>
    </row>
    <row r="43" spans="3:15" x14ac:dyDescent="0.2">
      <c r="M43" s="38"/>
    </row>
    <row r="44" spans="3:15" x14ac:dyDescent="0.2">
      <c r="L44" s="35"/>
    </row>
  </sheetData>
  <mergeCells count="3">
    <mergeCell ref="C5:G5"/>
    <mergeCell ref="C12:H12"/>
    <mergeCell ref="C23:H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Nigeria weighted CPC</vt:lpstr>
      <vt:lpstr>CRS</vt:lpstr>
      <vt:lpstr>Rivers</vt:lpstr>
      <vt:lpstr>Oyo</vt:lpstr>
      <vt:lpstr>Ogun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2018-06-19T17:14:19Z</dcterms:created>
  <dcterms:modified xsi:type="dcterms:W3CDTF">2018-10-26T00:29:54Z</dcterms:modified>
  <cp:category/>
</cp:coreProperties>
</file>