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3117"/>
  <workbookPr autoCompressPictures="0"/>
  <bookViews>
    <workbookView xWindow="0" yWindow="0" windowWidth="25600" windowHeight="14800" activeTab="1"/>
  </bookViews>
  <sheets>
    <sheet name="overview financing" sheetId="10" r:id="rId1"/>
    <sheet name="LLINs" sheetId="1" r:id="rId2"/>
    <sheet name="IRS" sheetId="3" r:id="rId3"/>
    <sheet name="ACTs &amp; RDTs" sheetId="2" r:id="rId4"/>
    <sheet name="Severe Malaria-Artesunate" sheetId="13" r:id="rId5"/>
    <sheet name="SMC" sheetId="12" r:id="rId6"/>
    <sheet name="IPTp" sheetId="6" r:id="rId7"/>
    <sheet name="M&amp;E" sheetId="5" r:id="rId8"/>
    <sheet name="Programme management" sheetId="7" r:id="rId9"/>
    <sheet name="Advocacy, BCC" sheetId="8" r:id="rId10"/>
  </sheets>
  <externalReferences>
    <externalReference r:id="rId11"/>
    <externalReference r:id="rId12"/>
  </externalReferences>
  <definedNames>
    <definedName name="_ftn1" localSheetId="8">'Programme management'!#REF!</definedName>
    <definedName name="_ftn2" localSheetId="8">'Programme management'!#REF!</definedName>
    <definedName name="_ftn3" localSheetId="8">'Programme management'!#REF!</definedName>
    <definedName name="_ftnref1" localSheetId="8">'Programme management'!#REF!</definedName>
    <definedName name="_ftnref2" localSheetId="8">'Programme management'!#REF!</definedName>
    <definedName name="_Toc194423037" localSheetId="8">'Programme management'!$A$1</definedName>
    <definedName name="_Toc194423040" localSheetId="9">'Advocacy, BCC'!$A$1</definedName>
    <definedName name="accomodation" localSheetId="4">'[1]NAF 2010-2012 COSTING'!#REF!</definedName>
    <definedName name="accomodation">'[1]NAF 2010-2012 COSTING'!#REF!</definedName>
    <definedName name="Advert" localSheetId="4">'[1]NAF 2010-2012 COSTING'!#REF!</definedName>
    <definedName name="Advert">'[1]NAF 2010-2012 COSTING'!#REF!</definedName>
    <definedName name="computer" localSheetId="4">'[1]NAF 2010-2012 COSTING'!#REF!</definedName>
    <definedName name="computer">'[1]NAF 2010-2012 COSTING'!#REF!</definedName>
    <definedName name="Cost_Category">[2]Definitions!$F$3:$F$15</definedName>
    <definedName name="Disease_components">[2]Definitions!$A$2:$D$2</definedName>
    <definedName name="Implementing_Entity_Type">[2]Definitions!$H$3:$H$9</definedName>
    <definedName name="intl" localSheetId="4">'[1]NAF 2010-2012 COSTING'!#REF!</definedName>
    <definedName name="intl">'[1]NAF 2010-2012 COSTING'!#REF!</definedName>
    <definedName name="local" localSheetId="4">'[1]NAF 2010-2012 COSTING'!#REF!</definedName>
    <definedName name="local">'[1]NAF 2010-2012 COSTING'!#REF!</definedName>
    <definedName name="OLE_LINK243" localSheetId="1">LLINs!$D$21</definedName>
    <definedName name="OLE_LINK245" localSheetId="1">LLINs!$E$21</definedName>
    <definedName name="petrol" localSheetId="4">'[1]NAF 2010-2012 COSTING'!#REF!</definedName>
    <definedName name="petrol">'[1]NAF 2010-2012 COSTING'!#REF!</definedName>
    <definedName name="printing" localSheetId="4">'[1]NAF 2010-2012 COSTING'!#REF!</definedName>
    <definedName name="printing">'[1]NAF 2010-2012 COSTING'!#REF!</definedName>
    <definedName name="ream" localSheetId="4">'[1]NAF 2010-2012 COSTING'!#REF!</definedName>
    <definedName name="ream">'[1]NAF 2010-2012 COSTING'!#REF!</definedName>
    <definedName name="stationery" localSheetId="4">'[1]NAF 2010-2012 COSTING'!#REF!</definedName>
    <definedName name="stationery">'[1]NAF 2010-2012 COSTING'!#REF!</definedName>
    <definedName name="subsistence" localSheetId="4">'[1]NAF 2010-2012 COSTING'!#REF!</definedName>
    <definedName name="subsistence">'[1]NAF 2010-2012 COSTING'!#REF!</definedName>
    <definedName name="toner" localSheetId="4">'[1]NAF 2010-2012 COSTING'!#REF!</definedName>
    <definedName name="toner">'[1]NAF 2010-2012 COSTING'!#REF!</definedName>
    <definedName name="workshop" localSheetId="4">'[1]NAF 2010-2012 COSTING'!#REF!</definedName>
    <definedName name="workshop">'[1]NAF 2010-2012 COSTING'!#REF!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6" i="13" l="1"/>
  <c r="E33" i="13"/>
  <c r="E37" i="13"/>
  <c r="G27" i="13"/>
  <c r="G29" i="13"/>
  <c r="C26" i="13"/>
  <c r="C27" i="13"/>
  <c r="C29" i="13"/>
  <c r="F26" i="13"/>
  <c r="D33" i="13"/>
  <c r="D37" i="13"/>
  <c r="E26" i="13"/>
  <c r="C33" i="13"/>
  <c r="C37" i="13"/>
  <c r="D26" i="13"/>
  <c r="D27" i="13"/>
  <c r="D29" i="13"/>
  <c r="G14" i="13"/>
  <c r="G22" i="13"/>
  <c r="F14" i="13"/>
  <c r="F22" i="13"/>
  <c r="E14" i="13"/>
  <c r="E22" i="13"/>
  <c r="C14" i="13"/>
  <c r="C22" i="13"/>
  <c r="G21" i="13"/>
  <c r="F21" i="13"/>
  <c r="C21" i="13"/>
  <c r="G20" i="13"/>
  <c r="C20" i="13"/>
  <c r="F20" i="13"/>
  <c r="E21" i="13"/>
  <c r="D14" i="13"/>
  <c r="D22" i="13"/>
  <c r="G8" i="13"/>
  <c r="F8" i="13"/>
  <c r="E8" i="13"/>
  <c r="D8" i="13"/>
  <c r="C8" i="13"/>
  <c r="D20" i="13"/>
  <c r="E20" i="13"/>
  <c r="D21" i="13"/>
  <c r="E27" i="13"/>
  <c r="E29" i="13"/>
  <c r="F27" i="13"/>
  <c r="F29" i="13"/>
  <c r="C65" i="1"/>
  <c r="E6" i="10"/>
  <c r="E7" i="10"/>
  <c r="D6" i="10"/>
  <c r="D7" i="10"/>
  <c r="C6" i="10"/>
  <c r="C7" i="10"/>
  <c r="B6" i="10"/>
  <c r="B7" i="10"/>
  <c r="D3" i="1"/>
  <c r="E13" i="1"/>
  <c r="E15" i="1"/>
  <c r="E16" i="1"/>
  <c r="E18" i="1"/>
  <c r="E20" i="1"/>
  <c r="E22" i="1"/>
  <c r="E3" i="1"/>
  <c r="F13" i="1"/>
  <c r="F15" i="1"/>
  <c r="F16" i="1"/>
  <c r="F18" i="1"/>
  <c r="F20" i="1"/>
  <c r="F22" i="1"/>
  <c r="F3" i="1"/>
  <c r="G13" i="1"/>
  <c r="G15" i="1"/>
  <c r="G16" i="1"/>
  <c r="G18" i="1"/>
  <c r="G20" i="1"/>
  <c r="G22" i="1"/>
  <c r="G23" i="1"/>
  <c r="N14" i="7"/>
  <c r="M14" i="7"/>
  <c r="L14" i="7"/>
  <c r="D4" i="2"/>
  <c r="E4" i="2"/>
  <c r="F4" i="2"/>
  <c r="G4" i="2"/>
  <c r="H4" i="2"/>
  <c r="D3" i="2"/>
  <c r="E3" i="2"/>
  <c r="F3" i="2"/>
  <c r="G3" i="2"/>
  <c r="H3" i="2"/>
  <c r="I38" i="2"/>
  <c r="D11" i="1"/>
  <c r="D12" i="1"/>
  <c r="D16" i="1"/>
  <c r="D13" i="1"/>
  <c r="D15" i="1"/>
  <c r="D4" i="1"/>
  <c r="E4" i="1"/>
  <c r="F4" i="1"/>
  <c r="G4" i="1"/>
  <c r="H4" i="1"/>
  <c r="I47" i="1"/>
  <c r="I25" i="1"/>
  <c r="H47" i="1"/>
  <c r="H25" i="1"/>
  <c r="G47" i="1"/>
  <c r="G25" i="1"/>
  <c r="F47" i="1"/>
  <c r="F25" i="1"/>
  <c r="E47" i="1"/>
  <c r="E25" i="1"/>
  <c r="D47" i="1"/>
  <c r="D25" i="1"/>
  <c r="D18" i="1"/>
  <c r="D20" i="1"/>
  <c r="D21" i="1"/>
  <c r="D24" i="1"/>
  <c r="D26" i="1"/>
  <c r="D27" i="1"/>
  <c r="E21" i="1"/>
  <c r="E24" i="1"/>
  <c r="E26" i="1"/>
  <c r="E27" i="1"/>
  <c r="F21" i="1"/>
  <c r="F24" i="1"/>
  <c r="F26" i="1"/>
  <c r="F27" i="1"/>
  <c r="G3" i="1"/>
  <c r="L23" i="1"/>
  <c r="H13" i="1"/>
  <c r="H15" i="1"/>
  <c r="H3" i="1"/>
  <c r="H16" i="1"/>
  <c r="H18" i="1"/>
  <c r="G11" i="1"/>
  <c r="G12" i="1"/>
  <c r="G21" i="1"/>
  <c r="G24" i="1"/>
  <c r="G26" i="1"/>
  <c r="G27" i="1"/>
  <c r="H20" i="1"/>
  <c r="H21" i="1"/>
  <c r="H24" i="1"/>
  <c r="H26" i="1"/>
  <c r="H27" i="1"/>
  <c r="I13" i="1"/>
  <c r="I15" i="1"/>
  <c r="I16" i="1"/>
  <c r="I18" i="1"/>
  <c r="I20" i="1"/>
  <c r="I21" i="1"/>
  <c r="I24" i="1"/>
  <c r="I26" i="1"/>
  <c r="I27" i="1"/>
</calcChain>
</file>

<file path=xl/sharedStrings.xml><?xml version="1.0" encoding="utf-8"?>
<sst xmlns="http://schemas.openxmlformats.org/spreadsheetml/2006/main" count="540" uniqueCount="400">
  <si>
    <t>A</t>
  </si>
  <si>
    <t>B</t>
  </si>
  <si>
    <t xml:space="preserve">SDA: </t>
  </si>
  <si>
    <t>Objective:</t>
  </si>
  <si>
    <t>At least 80% of the population at risk of malaria use LLINs</t>
  </si>
  <si>
    <t>Priority:</t>
  </si>
  <si>
    <t>LLINs</t>
  </si>
  <si>
    <t>Baseline</t>
  </si>
  <si>
    <t>Country targets</t>
  </si>
  <si>
    <t>Assumptions</t>
  </si>
  <si>
    <t xml:space="preserve">Indicator </t>
  </si>
  <si>
    <t>Pregnant women</t>
  </si>
  <si>
    <t xml:space="preserve">subtracted the number of nets financed from the number of nets required </t>
  </si>
  <si>
    <t>Incorporate net wastage from routine based on HWG recommendations (8% year 1, 20% year 2, 50% year 3)</t>
  </si>
  <si>
    <t>partner</t>
  </si>
  <si>
    <t>total</t>
  </si>
  <si>
    <t xml:space="preserve">100% coverage at end 2011 as a result of campaign. </t>
  </si>
  <si>
    <t xml:space="preserve">100% of gap requested. </t>
  </si>
  <si>
    <t>Instructions</t>
  </si>
  <si>
    <t>Replace all figures in the table with your own data</t>
  </si>
  <si>
    <t>(campaign in 2011 and 2014, routine in all years)</t>
  </si>
  <si>
    <t>Existing funds or pledges to purchase nets</t>
  </si>
  <si>
    <t>7. Total number of LLINs required (campaign in 2011 and 2014, routine in all years)</t>
  </si>
  <si>
    <t>12. Expected annual gap in achieving targets  (number of nets required minus number of nets funded)</t>
  </si>
  <si>
    <t>13. Request to be financed</t>
  </si>
  <si>
    <t>100% coverage</t>
  </si>
  <si>
    <t>The target provinces  for campaigns and routine are endemic malaria areas</t>
  </si>
  <si>
    <t>Prevention with LLINs</t>
  </si>
  <si>
    <r>
      <t xml:space="preserve">1. National target </t>
    </r>
    <r>
      <rPr>
        <i/>
        <sz val="10"/>
        <rFont val="Arial"/>
        <family val="2"/>
      </rPr>
      <t>(from strategic plan) % coverage</t>
    </r>
  </si>
  <si>
    <t>Malaria endemic</t>
  </si>
  <si>
    <t>Malaria free</t>
  </si>
  <si>
    <t>Insert population growth (e.g. 3% = 0.03)</t>
  </si>
  <si>
    <t xml:space="preserve"> Insert % pregnant women</t>
  </si>
  <si>
    <t xml:space="preserve"> Insert % children under 1</t>
  </si>
  <si>
    <t>2. Programmatic need for campaigns: population of target area (A)</t>
  </si>
  <si>
    <t>5. Routine nets - children under 1 in all malarious areas through EPI clinics (multiply population by % children under 1)  (A*L4)</t>
  </si>
  <si>
    <t>9. Cumulative number of exisiting routine nets distributed in campaign target areas</t>
  </si>
  <si>
    <t>3. Mass distribution: 1 net for 2 persons in endemic areas (A)/1.8 - using WHO recommended calculation</t>
  </si>
  <si>
    <t>10. Total net need accounting for existing nets</t>
  </si>
  <si>
    <t>11. LLINs planned to be met under other programs (see table below)</t>
  </si>
  <si>
    <t>Campaign every three years</t>
  </si>
  <si>
    <t xml:space="preserve">1 net for 1.8 people to account for odd number of people in households </t>
  </si>
  <si>
    <t>6. Total routine</t>
  </si>
  <si>
    <t>4. Routine nets -number of  pregnant women through ANC in all malarious (A) areas (multiply population by % pregnant women) (A*K4)</t>
  </si>
  <si>
    <t>4.2 total nets required for ANC</t>
  </si>
  <si>
    <t>where ANC coverage is less  than universal insert % of pregnant women covered and factor in scale up</t>
  </si>
  <si>
    <t xml:space="preserve">5.1  (optional) Where EPI coverage is less than universal, include current EPI coverage and % scale up over time </t>
  </si>
  <si>
    <t>5.2 total nets required for EPI</t>
  </si>
  <si>
    <t>row 15 plus row 18</t>
  </si>
  <si>
    <t>where EPI coverage is less  than universal insert % of infants covered and factor in scale up</t>
  </si>
  <si>
    <t>multiply ANC coverage by number of pregnant women living in malarious areas</t>
  </si>
  <si>
    <t>multiply EPI coverage by number of infants living in malarious areas</t>
  </si>
  <si>
    <t>GAP ANALYSIS AND ASSUMPTION PAGE FOR ACTs AND RDTs</t>
  </si>
  <si>
    <t xml:space="preserve">POPULATION </t>
  </si>
  <si>
    <t>REMARKS</t>
  </si>
  <si>
    <t>Total population at risk</t>
  </si>
  <si>
    <t>GAP ANALYSIS FOR  ACTs</t>
  </si>
  <si>
    <t>ASSUMPTION A: The projected requirement of ACTs by year. Consumption data is prefered where available, but if not available, other methods can be used to determine this forecast such as epidemiological projections.</t>
  </si>
  <si>
    <r>
      <t>Total number of malaria cases extrapolated from consumption data</t>
    </r>
    <r>
      <rPr>
        <b/>
        <i/>
        <sz val="10"/>
        <color indexed="12"/>
        <rFont val="Calibri"/>
        <family val="2"/>
      </rPr>
      <t xml:space="preserve"> (Assumption B)</t>
    </r>
  </si>
  <si>
    <t>Target coverage</t>
  </si>
  <si>
    <r>
      <t xml:space="preserve">National target coverage of malaria cases % </t>
    </r>
    <r>
      <rPr>
        <b/>
        <i/>
        <sz val="10"/>
        <color indexed="12"/>
        <rFont val="Calibri"/>
        <family val="2"/>
      </rPr>
      <t>(Assumption C)</t>
    </r>
  </si>
  <si>
    <t>ASSUMPTION C: This is the proportion of malaria cases that are treated with ACTs as aligned with the targets in the National Malaria Strategy over the peroid of the gap analysis</t>
  </si>
  <si>
    <t>2.3.2</t>
  </si>
  <si>
    <r>
      <t xml:space="preserve">Target coverage by sector </t>
    </r>
    <r>
      <rPr>
        <b/>
        <i/>
        <sz val="10"/>
        <color indexed="12"/>
        <rFont val="Calibri"/>
        <family val="2"/>
      </rPr>
      <t>(Assumption D-G)</t>
    </r>
  </si>
  <si>
    <t xml:space="preserve">ASSUMPTION D: This is the proportional contribution to access from each sector. This applies to public, community case management and private sector. </t>
  </si>
  <si>
    <t>2.3.2.1</t>
  </si>
  <si>
    <t>Health Facility</t>
  </si>
  <si>
    <t>2.3.2.2</t>
  </si>
  <si>
    <t xml:space="preserve">Community Case Management </t>
  </si>
  <si>
    <t>2.3.2.3</t>
  </si>
  <si>
    <t>Private Sector</t>
  </si>
  <si>
    <r>
      <t xml:space="preserve">Number of treatments required </t>
    </r>
    <r>
      <rPr>
        <b/>
        <i/>
        <sz val="10"/>
        <color indexed="12"/>
        <rFont val="Calibri"/>
        <family val="2"/>
      </rPr>
      <t>(Assumption H)</t>
    </r>
  </si>
  <si>
    <t>2.4.1</t>
  </si>
  <si>
    <t>2.4.2</t>
  </si>
  <si>
    <t>Community Case Management</t>
  </si>
  <si>
    <t>2.4.3</t>
  </si>
  <si>
    <t>2.4.4</t>
  </si>
  <si>
    <t xml:space="preserve">Total </t>
  </si>
  <si>
    <r>
      <t xml:space="preserve">Factor in decreasing consumption with vector control </t>
    </r>
    <r>
      <rPr>
        <b/>
        <i/>
        <sz val="10"/>
        <color indexed="12"/>
        <rFont val="Calibri"/>
        <family val="2"/>
      </rPr>
      <t>(Assumption</t>
    </r>
    <r>
      <rPr>
        <b/>
        <i/>
        <sz val="10"/>
        <color indexed="10"/>
        <rFont val="Calibri"/>
        <family val="2"/>
      </rPr>
      <t xml:space="preserve"> </t>
    </r>
    <r>
      <rPr>
        <b/>
        <i/>
        <sz val="10"/>
        <color indexed="12"/>
        <rFont val="Calibri"/>
        <family val="2"/>
      </rPr>
      <t>I)</t>
    </r>
  </si>
  <si>
    <t xml:space="preserve">ASSUMPTION I Where local data on reducing cases with universal coverage for vector control is available, use this data. Where this data is not available, with Universal coverage to be attained assume a 10%, 20% and 30% reduction in malaria cases for the  year following universal coverage. </t>
  </si>
  <si>
    <t>2.5.1</t>
  </si>
  <si>
    <t>No of malaria cases reduced with vector control</t>
  </si>
  <si>
    <t>2.5.2</t>
  </si>
  <si>
    <r>
      <t xml:space="preserve">Total Number of treatment after substracting number reduced vector control </t>
    </r>
    <r>
      <rPr>
        <b/>
        <sz val="10"/>
        <color indexed="12"/>
        <rFont val="Calibri"/>
        <family val="2"/>
      </rPr>
      <t>(2.4.4 - 2.5.1)</t>
    </r>
  </si>
  <si>
    <r>
      <t xml:space="preserve">Factor in decreasing consumptiom with increasing diagnosis </t>
    </r>
    <r>
      <rPr>
        <b/>
        <i/>
        <sz val="10"/>
        <color indexed="12"/>
        <rFont val="Calibri"/>
        <family val="2"/>
      </rPr>
      <t>(Assumption</t>
    </r>
    <r>
      <rPr>
        <b/>
        <i/>
        <sz val="10"/>
        <color indexed="10"/>
        <rFont val="Calibri"/>
        <family val="2"/>
      </rPr>
      <t xml:space="preserve"> </t>
    </r>
    <r>
      <rPr>
        <b/>
        <i/>
        <sz val="10"/>
        <color indexed="12"/>
        <rFont val="Calibri"/>
        <family val="2"/>
      </rPr>
      <t>J)</t>
    </r>
  </si>
  <si>
    <t>2.6.1</t>
  </si>
  <si>
    <t>Percentage diagnosis</t>
  </si>
  <si>
    <t>2.6.2</t>
  </si>
  <si>
    <t xml:space="preserve">Percentage negative tests </t>
  </si>
  <si>
    <t>2.6.3</t>
  </si>
  <si>
    <t>Correcting for compliance</t>
  </si>
  <si>
    <t>2.6.4</t>
  </si>
  <si>
    <t>No of malaria cases reduced with increasing diagnosis</t>
  </si>
  <si>
    <t>2.6.5</t>
  </si>
  <si>
    <r>
      <t xml:space="preserve">Total Number of treatment after substracting number reduced due to increasing diagnosis </t>
    </r>
    <r>
      <rPr>
        <b/>
        <sz val="10"/>
        <color indexed="12"/>
        <rFont val="Calibri"/>
        <family val="2"/>
      </rPr>
      <t>(2.5.2 - 2.6.4)</t>
    </r>
  </si>
  <si>
    <r>
      <t xml:space="preserve">Proportion of malaria cases by sector </t>
    </r>
    <r>
      <rPr>
        <b/>
        <i/>
        <sz val="10"/>
        <color indexed="12"/>
        <rFont val="Calibri"/>
        <family val="2"/>
      </rPr>
      <t>(Assumption K)</t>
    </r>
  </si>
  <si>
    <t xml:space="preserve">ASSUMPTION K: This is derived by determining the proportionate contribution of 2.4.1, 2.4.2 and 2.4.3. This is then used to allocate the total malaria cases (line 30) to the various sectors below. </t>
  </si>
  <si>
    <t>2.7.1</t>
  </si>
  <si>
    <t>2.7.2</t>
  </si>
  <si>
    <t>2.7.3</t>
  </si>
  <si>
    <t>Number of malaria cases by sector</t>
  </si>
  <si>
    <t>2.7.4</t>
  </si>
  <si>
    <t>2.7.5</t>
  </si>
  <si>
    <t>2.7.6</t>
  </si>
  <si>
    <r>
      <t xml:space="preserve">No.of treatments financed </t>
    </r>
    <r>
      <rPr>
        <b/>
        <i/>
        <sz val="10"/>
        <color indexed="12"/>
        <rFont val="Calibri"/>
        <family val="2"/>
      </rPr>
      <t>(AsssumptionL</t>
    </r>
    <r>
      <rPr>
        <b/>
        <sz val="10"/>
        <rFont val="Calibri"/>
        <family val="2"/>
      </rPr>
      <t>)</t>
    </r>
  </si>
  <si>
    <t xml:space="preserve">ASSUMPTION L: This is the number of ACT already financed or available over the projected period. </t>
  </si>
  <si>
    <r>
      <t>Gap in ACTs needed</t>
    </r>
    <r>
      <rPr>
        <b/>
        <i/>
        <sz val="10"/>
        <color indexed="12"/>
        <rFont val="Calibri"/>
        <family val="2"/>
      </rPr>
      <t xml:space="preserve"> (2.6.5 - 2.8)</t>
    </r>
  </si>
  <si>
    <t>GAP ANALYSIS FOR RDTs</t>
  </si>
  <si>
    <r>
      <t>Percentage of fever cases diagnosed as clinical malaria in outpatient</t>
    </r>
    <r>
      <rPr>
        <b/>
        <i/>
        <sz val="10"/>
        <color indexed="12"/>
        <rFont val="Calibri"/>
        <family val="2"/>
      </rPr>
      <t xml:space="preserve"> (Assumption A1)</t>
    </r>
  </si>
  <si>
    <t>This information should be exptrapolated from surveys and trends from routine survelliance data</t>
  </si>
  <si>
    <r>
      <t xml:space="preserve">Country target for diagnostic coverage  </t>
    </r>
    <r>
      <rPr>
        <b/>
        <i/>
        <sz val="10"/>
        <color indexed="12"/>
        <rFont val="Calibri"/>
        <family val="2"/>
      </rPr>
      <t>Assumption B2</t>
    </r>
  </si>
  <si>
    <t xml:space="preserve">Assumption B2: based on the targets in the National Strategic Plan </t>
  </si>
  <si>
    <t xml:space="preserve">% diagnostic coverage by microscopy </t>
  </si>
  <si>
    <r>
      <t xml:space="preserve">% diagnostic coverage by RDT </t>
    </r>
    <r>
      <rPr>
        <b/>
        <i/>
        <sz val="10"/>
        <color indexed="12"/>
        <rFont val="Calibri"/>
        <family val="2"/>
      </rPr>
      <t>(4.2 - 4.2.1)</t>
    </r>
  </si>
  <si>
    <t xml:space="preserve">% coverage of Public sector by RDTs </t>
  </si>
  <si>
    <t xml:space="preserve">% coverage of community by RDTs </t>
  </si>
  <si>
    <t xml:space="preserve">% coverage of private sector by RDTs </t>
  </si>
  <si>
    <t xml:space="preserve">Total RDT needed </t>
  </si>
  <si>
    <r>
      <t>Available RDTs</t>
    </r>
    <r>
      <rPr>
        <b/>
        <i/>
        <sz val="10"/>
        <color indexed="12"/>
        <rFont val="Calibri"/>
        <family val="2"/>
      </rPr>
      <t xml:space="preserve"> (already financed from any source)</t>
    </r>
  </si>
  <si>
    <t>Final Gap of RDTs needed</t>
  </si>
  <si>
    <t>GAP ANALYSIS AND ASSUMPTION FOR IRS</t>
  </si>
  <si>
    <t>GAP ANALYSIS FOR  IRS</t>
  </si>
  <si>
    <t>Number of structures in targeted areas</t>
  </si>
  <si>
    <t>Number of spray cycles per year</t>
  </si>
  <si>
    <t>M&amp;E</t>
  </si>
  <si>
    <t xml:space="preserve">ASSUMPTION L: This is the number of RDTs already financed or available over the projected period. </t>
  </si>
  <si>
    <t>Projected reduction in fever (malaria) cases with increasing use of vector control measures</t>
  </si>
  <si>
    <t>Insert the current and projected coverage of parasitological diagnosis by year</t>
  </si>
  <si>
    <t>4.3.1</t>
  </si>
  <si>
    <t>4.3.2</t>
  </si>
  <si>
    <t>4.3.3</t>
  </si>
  <si>
    <t>4.3.4</t>
  </si>
  <si>
    <t>4.3.5</t>
  </si>
  <si>
    <t>Monitoring and evaluation needs</t>
  </si>
  <si>
    <t>Total</t>
  </si>
  <si>
    <t>Routine surveillance</t>
  </si>
  <si>
    <t>Routine Logistics Monitoring</t>
  </si>
  <si>
    <t>Meetings for decision making</t>
  </si>
  <si>
    <t>Strengthening capacity to enforce regulations</t>
  </si>
  <si>
    <t>Equipment (computers, GPS, PDAs etc)</t>
  </si>
  <si>
    <t>Operational research</t>
  </si>
  <si>
    <t>Epidemic forecasting systems / data collection</t>
  </si>
  <si>
    <t>Total estimated costs</t>
  </si>
  <si>
    <t>Available resources</t>
  </si>
  <si>
    <t>FUNDING GAP</t>
  </si>
  <si>
    <r>
      <t>* N</t>
    </r>
    <r>
      <rPr>
        <i/>
        <sz val="9"/>
        <color theme="1"/>
        <rFont val="Arial"/>
        <family val="2"/>
      </rPr>
      <t>otes below the completed table should be included to indicate source of cost estimates (e.g. national budgets, generic estimates given below etc)</t>
    </r>
  </si>
  <si>
    <t>2012 (n)</t>
  </si>
  <si>
    <t>2013 (n)</t>
  </si>
  <si>
    <t>2014 (n)</t>
  </si>
  <si>
    <t>2014 (cost)</t>
  </si>
  <si>
    <t>2012 (cost)</t>
  </si>
  <si>
    <t>2015 (n)</t>
  </si>
  <si>
    <t>2015 (cost)</t>
  </si>
  <si>
    <t>2016 (n)</t>
  </si>
  <si>
    <t>Unit Cost per activity</t>
  </si>
  <si>
    <t>2016 (cost)</t>
  </si>
  <si>
    <t>2013 (cost)</t>
  </si>
  <si>
    <t>Intermittent Preventive Treatment in Pregnancy</t>
  </si>
  <si>
    <t>No of SP Tins required (1 tin =1000 tablets)</t>
  </si>
  <si>
    <r>
      <t> </t>
    </r>
    <r>
      <rPr>
        <b/>
        <sz val="10"/>
        <color theme="1"/>
        <rFont val="Arial"/>
        <family val="2"/>
      </rPr>
      <t>Area</t>
    </r>
  </si>
  <si>
    <t>TOTAL</t>
  </si>
  <si>
    <t>Management and Technical Support</t>
  </si>
  <si>
    <t>Decentralized Planning support (malaria specific)</t>
  </si>
  <si>
    <t>Vehicles/ Motorcycles + Maintenance</t>
  </si>
  <si>
    <t>Computers  / Office Equipment</t>
  </si>
  <si>
    <t>Field Travel / Supervision </t>
  </si>
  <si>
    <t>General; Office costs</t>
  </si>
  <si>
    <t>Institutional Strengthening</t>
  </si>
  <si>
    <t xml:space="preserve">National / Provincial Laboratory </t>
  </si>
  <si>
    <t>Minilabs (PV)</t>
  </si>
  <si>
    <t>Health Facility Laboratory Capacity (Microscopes)</t>
  </si>
  <si>
    <t>Supply / Drug Management Institutions (including stores, TA, installation, running)</t>
  </si>
  <si>
    <t>Training General / Sector wide</t>
  </si>
  <si>
    <t>Update of training curricula, pre-service</t>
  </si>
  <si>
    <t xml:space="preserve">Develop and Disseminate Job Aides </t>
  </si>
  <si>
    <t>Human Resources</t>
  </si>
  <si>
    <t>Supportive Supervision from Provincial / District HMT</t>
  </si>
  <si>
    <t>Supportive supervision / QC-QA / OTJ from provincial, district laboratory</t>
  </si>
  <si>
    <t>Unspecified Technical Assistance</t>
  </si>
  <si>
    <t xml:space="preserve">Total estimated costs </t>
  </si>
  <si>
    <t xml:space="preserve">Available resources </t>
  </si>
  <si>
    <t>Available Resources</t>
  </si>
  <si>
    <t xml:space="preserve">FUNDING GAP </t>
  </si>
  <si>
    <t xml:space="preserve"> Program Management and Institutional Strengthening </t>
  </si>
  <si>
    <t xml:space="preserve">Policy Development and Dissemination </t>
  </si>
  <si>
    <t>NMCP Operations Support</t>
  </si>
  <si>
    <t>NMCP Provincial Operations Support</t>
  </si>
  <si>
    <t xml:space="preserve">Staff </t>
  </si>
  <si>
    <t>COMMENT: The list in the table above is not exhaustive. Each country needs to tailor this list to their specific needs and requirement.</t>
  </si>
  <si>
    <r>
      <t>ADVOCACY</t>
    </r>
    <r>
      <rPr>
        <b/>
        <sz val="10"/>
        <color rgb="FF000000"/>
        <rFont val="Arial"/>
        <family val="2"/>
      </rPr>
      <t> </t>
    </r>
  </si>
  <si>
    <t>Advocacy Meetings (National)</t>
  </si>
  <si>
    <t>Decision Makers / Leaders</t>
  </si>
  <si>
    <t>Technical Groups (e.g. Medical Associations, Media, etc.)</t>
  </si>
  <si>
    <t>Mass Advocacy Event (AMD)</t>
  </si>
  <si>
    <t>Quarterly Malaria Newsletter</t>
  </si>
  <si>
    <t>District/Community Advocacy Groups</t>
  </si>
  <si>
    <t>Materials design</t>
  </si>
  <si>
    <t>Establish District Advocacy Groups</t>
  </si>
  <si>
    <t xml:space="preserve">Printed material production and distribution </t>
  </si>
  <si>
    <t>Community Education Meetings</t>
  </si>
  <si>
    <t>School Health Curriculum support</t>
  </si>
  <si>
    <t>GAP in resources</t>
  </si>
  <si>
    <r>
      <t>BCC</t>
    </r>
    <r>
      <rPr>
        <b/>
        <sz val="10"/>
        <color rgb="FF000000"/>
        <rFont val="Arial"/>
        <family val="2"/>
      </rPr>
      <t> </t>
    </r>
  </si>
  <si>
    <r>
      <t>Community BCC/IEC/IPC Strategy</t>
    </r>
    <r>
      <rPr>
        <sz val="10"/>
        <color rgb="FF000000"/>
        <rFont val="Arial"/>
        <family val="2"/>
      </rPr>
      <t> </t>
    </r>
  </si>
  <si>
    <t>Development of materials (CORPS/CHWs)</t>
  </si>
  <si>
    <r>
      <t>Materials / Train CHWs</t>
    </r>
    <r>
      <rPr>
        <sz val="10"/>
        <color theme="1"/>
        <rFont val="Arial"/>
        <family val="2"/>
      </rPr>
      <t> </t>
    </r>
  </si>
  <si>
    <t xml:space="preserve">Mass Communications </t>
  </si>
  <si>
    <t>(NMS, Core Interventions, Multiple Delivery Techniques except IPC)</t>
  </si>
  <si>
    <t>Development Materials</t>
  </si>
  <si>
    <t>Campaign (non-specified)</t>
  </si>
  <si>
    <t>Specific Campaigns (planned)</t>
  </si>
  <si>
    <t>ITN Use</t>
  </si>
  <si>
    <t xml:space="preserve">IRS </t>
  </si>
  <si>
    <t>Current treatment policy</t>
  </si>
  <si>
    <t xml:space="preserve">Mass media campaign on MIP </t>
  </si>
  <si>
    <t xml:space="preserve">Advocacy, BCC &amp; IEC funding needs by activity </t>
  </si>
  <si>
    <t>COMMENT: The list in the table is indicative, each country to inser or delete as necessary to fit their NSP</t>
  </si>
  <si>
    <t>ASSUMPTION E: ACT deployment through Health facilities %</t>
  </si>
  <si>
    <t>ASSUMPTION F: ACT deployment through Community Case Management %</t>
  </si>
  <si>
    <t>ASSUMPTION G: ACT deployment through the private sector %</t>
  </si>
  <si>
    <t>total number of malaria cases targeted</t>
  </si>
  <si>
    <t>ASSUMPTION H: derive by multiplying the total number of malaria cases targeted by the % coverage expected for each sector. Apply this to the different sections below</t>
  </si>
  <si>
    <t>2.3.1.1</t>
  </si>
  <si>
    <t>2.3..1.2</t>
  </si>
  <si>
    <t>Multiply the total number of malaria cases (2.2) by the target coverage (2.3.1.1)</t>
  </si>
  <si>
    <t>ASSUMPTION J : factor in decreasing consumption as a result of increased parasitological diagnosis taking into account slide positivity rates and parasitological diagnosis coverage</t>
  </si>
  <si>
    <t>insert the percentage of user compliance with the results of parasitological testing if applicable</t>
  </si>
  <si>
    <t>Mutliply the total number of cases by the percentage parasitological diagnosis by the % of negative tests (and consumer compliance where relevant) to calculate the reduction in treatments.</t>
  </si>
  <si>
    <t xml:space="preserve">Assumption A1: Data from the HMIS, adjust for reporting rates and coverage </t>
  </si>
  <si>
    <t>Assumption A -  Calculate population living in targeted areas</t>
  </si>
  <si>
    <t>Assumption B - Calculate the number of formal and informal structures to be sprayed in targeted areas</t>
  </si>
  <si>
    <t xml:space="preserve">Coverage target by year based on the NSP </t>
  </si>
  <si>
    <t xml:space="preserve">Comment: Provide the number (n) for each of the activity planned per year based on the NSP. The unit cost for each activity will help derive the total cost </t>
  </si>
  <si>
    <t>Drug efficacy monitoring</t>
  </si>
  <si>
    <t>Insecticide resistance monitoring</t>
  </si>
  <si>
    <t>MIS survey</t>
  </si>
  <si>
    <t>Pharmacovigilance</t>
  </si>
  <si>
    <t>LLIN tracking surveys</t>
  </si>
  <si>
    <t>IRS quality assurance</t>
  </si>
  <si>
    <t>Others</t>
  </si>
  <si>
    <t xml:space="preserve">Overall Management / Coordination / Reviews </t>
  </si>
  <si>
    <t>Approximate need for IPTp</t>
  </si>
  <si>
    <t>Number of pregnant women  to be targeted annually</t>
  </si>
  <si>
    <t>Ideally target represents 100% of all pregnant women living in areas of stable transmission but where ANC coverage is low factor in increasing coverage over time</t>
  </si>
  <si>
    <t>Multiply total number of pregnant women living in targeted areas by the targeted percentage coverage</t>
  </si>
  <si>
    <t>depending on national policy of 2 or 3 doses</t>
  </si>
  <si>
    <t>Number of IPTp doses  per woman</t>
  </si>
  <si>
    <t>Total number of IPTp doses</t>
  </si>
  <si>
    <t>Multiply number of pregnant women in target area by number of doses</t>
  </si>
  <si>
    <t>Number of doses currently funded</t>
  </si>
  <si>
    <t>Gap to be covered</t>
  </si>
  <si>
    <t>Assumption C. Depends upon length of malaria season and type of insecticide selected</t>
  </si>
  <si>
    <t>total number of structures to be sprayed annually</t>
  </si>
  <si>
    <t>Number of structures  multiplied by number of spray cycles</t>
  </si>
  <si>
    <t>Number of structures for which financing is already secured</t>
  </si>
  <si>
    <t>US$</t>
  </si>
  <si>
    <t>Cost of net</t>
  </si>
  <si>
    <t>Warehousing</t>
  </si>
  <si>
    <t>Distribution</t>
  </si>
  <si>
    <t xml:space="preserve">training </t>
  </si>
  <si>
    <t>microplanning</t>
  </si>
  <si>
    <t>social mobilisation</t>
  </si>
  <si>
    <t>m and e includes supervision</t>
  </si>
  <si>
    <t xml:space="preserve">Total per net </t>
  </si>
  <si>
    <t>shipping</t>
  </si>
  <si>
    <t>Financial assumptions - example</t>
  </si>
  <si>
    <t>Staff levels</t>
  </si>
  <si>
    <t>Need</t>
  </si>
  <si>
    <t>Available</t>
  </si>
  <si>
    <t>Gap</t>
  </si>
  <si>
    <t>Programme Manager</t>
  </si>
  <si>
    <t>Deputy Programme manager</t>
  </si>
  <si>
    <t xml:space="preserve">Case Management </t>
  </si>
  <si>
    <t>Vector Control</t>
  </si>
  <si>
    <t>Advocacy, communication and Social mobilization</t>
  </si>
  <si>
    <t>Epidemic preparedness and response</t>
  </si>
  <si>
    <t>Surveillance Monitoring and Evaluation and Operational Research</t>
  </si>
  <si>
    <t>Resource Mobilization and Partnerships</t>
  </si>
  <si>
    <t>Planning</t>
  </si>
  <si>
    <t>Training coordinator</t>
  </si>
  <si>
    <t>Logistician</t>
  </si>
  <si>
    <t>Procurement</t>
  </si>
  <si>
    <t>Quantification</t>
  </si>
  <si>
    <t>Tender</t>
  </si>
  <si>
    <t>clearance</t>
  </si>
  <si>
    <t>Quantification of space</t>
  </si>
  <si>
    <t>Procurement of space</t>
  </si>
  <si>
    <t>Maintainace of net tracking tool</t>
  </si>
  <si>
    <t>National meeting and provincial</t>
  </si>
  <si>
    <t>district meeting</t>
  </si>
  <si>
    <t>divisions meeting</t>
  </si>
  <si>
    <t>identification of posts</t>
  </si>
  <si>
    <t>training</t>
  </si>
  <si>
    <t>production of tools</t>
  </si>
  <si>
    <t>Training in microplanning</t>
  </si>
  <si>
    <t>Training in routine distribution</t>
  </si>
  <si>
    <t>Training for mass distribution</t>
  </si>
  <si>
    <t>Training in communication</t>
  </si>
  <si>
    <t xml:space="preserve">delivery </t>
  </si>
  <si>
    <t>Recruitment of staff</t>
  </si>
  <si>
    <t>supervision</t>
  </si>
  <si>
    <t>security</t>
  </si>
  <si>
    <t>Transport</t>
  </si>
  <si>
    <t>social mob</t>
  </si>
  <si>
    <t>Production of materials</t>
  </si>
  <si>
    <t>Pre-camapign mass media</t>
  </si>
  <si>
    <t>Pre-campaign IPC</t>
  </si>
  <si>
    <t>campaign Ipc</t>
  </si>
  <si>
    <t>Post campain IPC ( including hang up campaign)</t>
  </si>
  <si>
    <t>Hang up campaign</t>
  </si>
  <si>
    <t>report writing</t>
  </si>
  <si>
    <t>surveys</t>
  </si>
  <si>
    <t>Analysis</t>
  </si>
  <si>
    <t>Report writng</t>
  </si>
  <si>
    <t>dissemination</t>
  </si>
  <si>
    <t>activities</t>
  </si>
  <si>
    <t xml:space="preserve">Note: details for calculating IRS cost elements can be found at http://www.rollbackmalaria.org/toolbox/tool_IRStoolkit.html </t>
  </si>
  <si>
    <t>Includes pumps, spares, personal protective equipment, camp gear etc</t>
  </si>
  <si>
    <t>Includes personnel costs, transport, storage and staging/washing facility rental</t>
  </si>
  <si>
    <t>Includes personnel costs, materials, food, facility rental for training and follow on supervision costs</t>
  </si>
  <si>
    <t>includes personnel costs and materials for community mobilizers</t>
  </si>
  <si>
    <t>includes entomological and susceptibility monioring, mapping and spray data management and reporting</t>
  </si>
  <si>
    <t>Total cost per structure/population protected</t>
  </si>
  <si>
    <t xml:space="preserve">Targeted population </t>
  </si>
  <si>
    <t>Calculating human and financial needs for spray operations</t>
  </si>
  <si>
    <t>Insecticide quantification</t>
  </si>
  <si>
    <r>
      <rPr>
        <b/>
        <sz val="10"/>
        <rFont val="Calibri"/>
        <family val="2"/>
      </rPr>
      <t xml:space="preserve"> </t>
    </r>
    <r>
      <rPr>
        <b/>
        <sz val="10"/>
        <color rgb="FFFF0000"/>
        <rFont val="Calibri"/>
        <family val="2"/>
      </rPr>
      <t>Equipment (pumps, protective gear, etc.)</t>
    </r>
  </si>
  <si>
    <t>Spray Operations and Administrative costs</t>
  </si>
  <si>
    <t>Training and Supervision</t>
  </si>
  <si>
    <t>Community mobililzation</t>
  </si>
  <si>
    <t>Monitoring and Reporting</t>
  </si>
  <si>
    <t>Domestic resources</t>
  </si>
  <si>
    <r>
      <t>External resources (</t>
    </r>
    <r>
      <rPr>
        <b/>
        <sz val="10"/>
        <color rgb="FF000000"/>
        <rFont val="Arial"/>
        <family val="2"/>
      </rPr>
      <t>non-Global Fund</t>
    </r>
    <r>
      <rPr>
        <sz val="10"/>
        <color rgb="FF000000"/>
        <rFont val="Arial"/>
        <family val="2"/>
      </rPr>
      <t>)</t>
    </r>
  </si>
  <si>
    <r>
      <t>External resources (</t>
    </r>
    <r>
      <rPr>
        <b/>
        <sz val="10"/>
        <color rgb="FF000000"/>
        <rFont val="Arial"/>
        <family val="2"/>
      </rPr>
      <t>existing</t>
    </r>
    <r>
      <rPr>
        <sz val="10"/>
        <color rgb="FF000000"/>
        <rFont val="Arial"/>
        <family val="2"/>
      </rPr>
      <t xml:space="preserve"> </t>
    </r>
    <r>
      <rPr>
        <b/>
        <sz val="10"/>
        <color rgb="FF000000"/>
        <rFont val="Arial"/>
        <family val="2"/>
      </rPr>
      <t>Global Fund grants</t>
    </r>
    <r>
      <rPr>
        <sz val="10"/>
        <color rgb="FF000000"/>
        <rFont val="Arial"/>
        <family val="2"/>
      </rPr>
      <t>)</t>
    </r>
  </si>
  <si>
    <t>Financial gap</t>
  </si>
  <si>
    <t>Total need $</t>
  </si>
  <si>
    <t xml:space="preserve">insert the number of infants by multiplying population by % of infants </t>
  </si>
  <si>
    <t xml:space="preserve">insert the number of pregnant women by multiplying population by % of pregnant women </t>
  </si>
  <si>
    <t xml:space="preserve">4.1 (optional) Insert ANC coverage - where less than universal, include current ANC coverage and % scale up over time </t>
  </si>
  <si>
    <t>if using alternative routine or continuous distribution strategy you will need to insert appropriate formula</t>
  </si>
  <si>
    <t>5.3 - insert other methods of routine or contimuous distribution such as community based or school based distributions; social marketing etc  as relevant</t>
  </si>
  <si>
    <t>8. Total routine nets in endemic areas (A)  in 2012, 2013 and 2014 to be subtracted from campaign need in 2014</t>
  </si>
  <si>
    <t>Account for exisitng nets through routine only if coverage is over 40%</t>
  </si>
  <si>
    <t>Total net need accounting for existing nets if coverage is over 40% (this is not the case for this example!)</t>
  </si>
  <si>
    <t>GFATM round 8</t>
  </si>
  <si>
    <t>GFATM round 10</t>
  </si>
  <si>
    <t>PMI</t>
  </si>
  <si>
    <t xml:space="preserve">Nets funded </t>
  </si>
  <si>
    <t>Financial summary LLINs</t>
  </si>
  <si>
    <t>External resources (non-Global Fund)</t>
  </si>
  <si>
    <t>External resources (existing Global Fund grants)</t>
  </si>
  <si>
    <t>Total cost per year  (inseret currency)</t>
  </si>
  <si>
    <t>insert insecticide/insecticides that are to be used</t>
  </si>
  <si>
    <r>
      <t xml:space="preserve">ACT Consumption data </t>
    </r>
    <r>
      <rPr>
        <b/>
        <i/>
        <sz val="10"/>
        <color indexed="12"/>
        <rFont val="Calibri"/>
        <family val="2"/>
      </rPr>
      <t>(Assumption A)</t>
    </r>
  </si>
  <si>
    <t>Insert the percentage negative tests based on slide positivity rates (keep these constant over time unless local evidence is available)</t>
  </si>
  <si>
    <t>LLIN durability monitoring</t>
  </si>
  <si>
    <t>Approximate need for SMC</t>
  </si>
  <si>
    <t>Comment: 3 tablets per treatment; therefore multipy the gap to be covered by three, and divide by 1000 where tins of 1000 tablets are procured</t>
  </si>
  <si>
    <t>Total population</t>
  </si>
  <si>
    <t>Population of target area for SMC</t>
  </si>
  <si>
    <t>Highly seasonal transmission, with more than 60% of transmission occuring within a 4 months peroid</t>
  </si>
  <si>
    <t>Number of children under five years in targeted area</t>
  </si>
  <si>
    <t>Number of SP required per cycle</t>
  </si>
  <si>
    <t>The number of SP tablets (500mg/25mg)required each month is equal to the number of children aged 0-59months in a given target population</t>
  </si>
  <si>
    <t>Number of AQ required per cylce</t>
  </si>
  <si>
    <t>The number of AQ tablets (153mg)required each month is three times the number of children aged 0-59months in a given target population</t>
  </si>
  <si>
    <t>Total number of SP required in a year (one round of SMC)</t>
  </si>
  <si>
    <t>Total number of AQ required in a year (one round of SMC)</t>
  </si>
  <si>
    <r>
      <t xml:space="preserve">multiply </t>
    </r>
    <r>
      <rPr>
        <b/>
        <sz val="10"/>
        <rFont val="Arial"/>
        <family val="2"/>
      </rPr>
      <t>4.1</t>
    </r>
    <r>
      <rPr>
        <sz val="10"/>
        <rFont val="Arial"/>
        <family val="2"/>
      </rPr>
      <t xml:space="preserve"> by 3 or 4 depending on national policy of 3 or 4 cycles per years</t>
    </r>
  </si>
  <si>
    <r>
      <t>multiply</t>
    </r>
    <r>
      <rPr>
        <b/>
        <sz val="10"/>
        <rFont val="Arial"/>
        <family val="2"/>
      </rPr>
      <t xml:space="preserve"> 4.2</t>
    </r>
    <r>
      <rPr>
        <sz val="10"/>
        <rFont val="Arial"/>
        <family val="2"/>
      </rPr>
      <t xml:space="preserve"> by 3 or 4 depending on national policy of 3 or 4 cycles per years</t>
    </r>
  </si>
  <si>
    <t>Cost of SP+AQ</t>
  </si>
  <si>
    <t>Total per child per year</t>
  </si>
  <si>
    <t>US$ 1.6</t>
  </si>
  <si>
    <t xml:space="preserve">Based on large scale implementation studies </t>
  </si>
  <si>
    <t>Seasonal Malaria Chemoprevention (SMC)</t>
  </si>
  <si>
    <t>calculated from average sprayable surface per structure; total cost includes transport, storage and disposal. where insecticide rotation is the norm, ensure to calculate differntly for each chemical as the unit price may differ depending on which insecticide is being used per cycle.</t>
  </si>
  <si>
    <t xml:space="preserve">ASSUMPTION B: Where data are from the HMIS or other surveys have been used for assumption A above, this should be corrected to reflect the entire population . if this projection has already been made in the data above - row 11, do not repeat it here so as to avoid double counting </t>
  </si>
  <si>
    <t>coverage   =total number of nets divided by the population divided by 1.8</t>
  </si>
  <si>
    <t>Total resources  available</t>
  </si>
  <si>
    <t>GAP ANALYSIS AND ASSUMPTION PAGE FOR SEVERE MALARIA</t>
  </si>
  <si>
    <t>GAP ANALYSIS FOR  ARTESUNATE INJECTION</t>
  </si>
  <si>
    <r>
      <t>Total number of malaria cases extrapolated from consumption data</t>
    </r>
    <r>
      <rPr>
        <b/>
        <i/>
        <sz val="10"/>
        <color indexed="12"/>
        <rFont val="Calibri"/>
        <family val="2"/>
      </rPr>
      <t xml:space="preserve"> (Assumption A)</t>
    </r>
  </si>
  <si>
    <t xml:space="preserve">ASSUMPTION A: Where data are from the HMIS or ACT consumption data have been used for determining the malaria cases, this should be corrected to reflect the entire population.  </t>
  </si>
  <si>
    <r>
      <t xml:space="preserve">National target coverage of Severe malaria cases % </t>
    </r>
    <r>
      <rPr>
        <b/>
        <i/>
        <sz val="10"/>
        <color indexed="12"/>
        <rFont val="Calibri"/>
        <family val="2"/>
      </rPr>
      <t>(Assumption B)</t>
    </r>
  </si>
  <si>
    <t>ASSUMPTION B: This is the proportion of uncomplicated malaria cases that is estimated to progress to severe disease. Use local data if available, otherwise it is estimated to be at about 5%</t>
  </si>
  <si>
    <t>total number of severe malaria cases targeted</t>
  </si>
  <si>
    <t>Multiply the total number of malaria cases (2.1) by the target coverage (2.3.1.1)</t>
  </si>
  <si>
    <r>
      <t xml:space="preserve">Target coverage by sector </t>
    </r>
    <r>
      <rPr>
        <b/>
        <i/>
        <sz val="10"/>
        <color indexed="12"/>
        <rFont val="Calibri"/>
        <family val="2"/>
      </rPr>
      <t>(Assumption C-F)</t>
    </r>
  </si>
  <si>
    <t xml:space="preserve">ASSUMPTION C: Percentage delivered in each sector. This applies to public, community case management and private sector. </t>
  </si>
  <si>
    <t>ASSUMPTION D: Proportion of severe malaria cases managed through public health facility</t>
  </si>
  <si>
    <t xml:space="preserve">ASSUMPTION E: Proportion of severe malaria cases managed (pre-referal treatment, e.g rectal artesunate) through community case management and /or primary health care level </t>
  </si>
  <si>
    <t xml:space="preserve">ASSUMPTION F: Proportion of severe malaria cases managed in the private sector </t>
  </si>
  <si>
    <t>ASSUMPTION G: derive by multiplying the total number of severe malaria cases targeted by the % coverage expected for each sector. Apply this to the different sections below</t>
  </si>
  <si>
    <r>
      <t xml:space="preserve">Factor in decreasing consumption with vector control </t>
    </r>
    <r>
      <rPr>
        <b/>
        <i/>
        <sz val="10"/>
        <color indexed="12"/>
        <rFont val="Calibri"/>
        <family val="2"/>
      </rPr>
      <t>(Assumption</t>
    </r>
    <r>
      <rPr>
        <b/>
        <i/>
        <sz val="10"/>
        <color indexed="10"/>
        <rFont val="Calibri"/>
        <family val="2"/>
      </rPr>
      <t xml:space="preserve"> H</t>
    </r>
    <r>
      <rPr>
        <b/>
        <i/>
        <sz val="10"/>
        <color indexed="12"/>
        <rFont val="Calibri"/>
        <family val="2"/>
      </rPr>
      <t>)</t>
    </r>
  </si>
  <si>
    <t xml:space="preserve">ASSUMPTION H Where local data on reducing cases with universal coverage for vector control is available, use this data. Where this data is not available, with Universal coverage to be attained assume a 10%, 20% and 30% reduction in malaria cases for the  year following universal coverage. </t>
  </si>
  <si>
    <t xml:space="preserve">Total Number of severe malaria cses after substracting number reduced vector control </t>
  </si>
  <si>
    <t>Number of artesunate vials required</t>
  </si>
  <si>
    <t>ASSUMPTION I: An average of 3 vials of artesunate (60mg vial) is required for each patient</t>
  </si>
  <si>
    <t xml:space="preserve">ASSUMPTION J: This is the number of Artesunate (injection) already financed or available over the projected period. </t>
  </si>
  <si>
    <r>
      <t>Gap in Artesunate needed</t>
    </r>
    <r>
      <rPr>
        <b/>
        <i/>
        <sz val="10"/>
        <color indexed="12"/>
        <rFont val="Calibri"/>
        <family val="2"/>
      </rPr>
      <t xml:space="preserve"> (2.6.5 - 2.8)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</si>
</sst>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00_-;\-* #,##0.00_-;_-* &quot;-&quot;??_-;_-@_-"/>
    <numFmt numFmtId="165" formatCode="_-* #,##0_-;\-* #,##0_-;_-* &quot;-&quot;??_-;_-@_-"/>
    <numFmt numFmtId="166" formatCode="0.0"/>
    <numFmt numFmtId="167" formatCode="#,##0.0"/>
    <numFmt numFmtId="168" formatCode="0.0%"/>
    <numFmt numFmtId="169" formatCode="_(* #,##0_);_(* \(#,##0\);_(* &quot;-&quot;??_);_(@_)"/>
    <numFmt numFmtId="170" formatCode="[$$-409]#,##0"/>
    <numFmt numFmtId="171" formatCode="&quot;$&quot;#,##0"/>
    <numFmt numFmtId="172" formatCode="_-* #,##0.00_-;\-* #,##0.00_-;_-* \-??_-;_-@_-"/>
    <numFmt numFmtId="173" formatCode="&quot;£&quot;#,##0.00;\-&quot;£&quot;#,##0.00"/>
  </numFmts>
  <fonts count="67" x14ac:knownFonts="1">
    <font>
      <sz val="11"/>
      <color theme="1"/>
      <name val="Calibri"/>
      <family val="2"/>
      <scheme val="minor"/>
    </font>
    <font>
      <sz val="11"/>
      <color theme="1"/>
      <name val="Calibri"/>
      <family val="2"/>
      <scheme val="minor"/>
    </font>
    <font>
      <b/>
      <sz val="10"/>
      <name val="Verdana"/>
      <family val="2"/>
    </font>
    <font>
      <b/>
      <sz val="10"/>
      <name val="Arial"/>
      <family val="2"/>
    </font>
    <font>
      <sz val="11"/>
      <name val="Calibri"/>
      <family val="2"/>
      <scheme val="minor"/>
    </font>
    <font>
      <b/>
      <sz val="12"/>
      <name val="Calibri"/>
      <family val="2"/>
    </font>
    <font>
      <b/>
      <sz val="10"/>
      <name val="Calibri"/>
      <family val="2"/>
    </font>
    <font>
      <sz val="10"/>
      <name val="Calibri"/>
      <family val="2"/>
    </font>
    <font>
      <sz val="10"/>
      <name val="Arial"/>
      <family val="2"/>
    </font>
    <font>
      <i/>
      <sz val="10"/>
      <name val="Arial"/>
      <family val="2"/>
    </font>
    <font>
      <b/>
      <sz val="11"/>
      <name val="Calibri"/>
      <family val="2"/>
      <scheme val="minor"/>
    </font>
    <font>
      <b/>
      <sz val="10"/>
      <name val="Calibri"/>
      <family val="2"/>
      <scheme val="minor"/>
    </font>
    <font>
      <sz val="12"/>
      <color theme="1"/>
      <name val="Times New Roman"/>
      <family val="1"/>
    </font>
    <font>
      <b/>
      <sz val="11"/>
      <color indexed="10"/>
      <name val="Calibri"/>
      <family val="2"/>
    </font>
    <font>
      <sz val="8"/>
      <name val="Arial"/>
      <family val="2"/>
    </font>
    <font>
      <b/>
      <sz val="10"/>
      <color indexed="60"/>
      <name val="Calibri"/>
      <family val="2"/>
    </font>
    <font>
      <sz val="10"/>
      <color indexed="60"/>
      <name val="Calibri"/>
      <family val="2"/>
    </font>
    <font>
      <b/>
      <sz val="10"/>
      <color indexed="9"/>
      <name val="Calibri"/>
      <family val="2"/>
    </font>
    <font>
      <sz val="8"/>
      <color indexed="10"/>
      <name val="Arial"/>
      <family val="2"/>
    </font>
    <font>
      <sz val="10"/>
      <name val="Verdana"/>
      <family val="2"/>
    </font>
    <font>
      <sz val="11"/>
      <color indexed="8"/>
      <name val="Calibri"/>
      <family val="2"/>
    </font>
    <font>
      <b/>
      <i/>
      <sz val="10"/>
      <color indexed="12"/>
      <name val="Calibri"/>
      <family val="2"/>
    </font>
    <font>
      <b/>
      <sz val="10"/>
      <color indexed="12"/>
      <name val="Calibri"/>
      <family val="2"/>
    </font>
    <font>
      <b/>
      <sz val="10"/>
      <color indexed="8"/>
      <name val="Calibri"/>
      <family val="2"/>
    </font>
    <font>
      <sz val="10"/>
      <color indexed="8"/>
      <name val="Calibri"/>
      <family val="2"/>
    </font>
    <font>
      <b/>
      <i/>
      <sz val="10"/>
      <color indexed="10"/>
      <name val="Calibri"/>
      <family val="2"/>
    </font>
    <font>
      <sz val="10"/>
      <color rgb="FFFF0000"/>
      <name val="Calibri"/>
      <family val="2"/>
    </font>
    <font>
      <b/>
      <sz val="10"/>
      <color rgb="FF000000"/>
      <name val="Arial"/>
      <family val="2"/>
    </font>
    <font>
      <b/>
      <sz val="11"/>
      <color theme="1"/>
      <name val="Arial"/>
      <family val="2"/>
    </font>
    <font>
      <sz val="10"/>
      <color theme="1"/>
      <name val="Arial"/>
      <family val="2"/>
    </font>
    <font>
      <b/>
      <sz val="10"/>
      <color theme="1"/>
      <name val="Arial"/>
      <family val="2"/>
    </font>
    <font>
      <sz val="9"/>
      <color theme="1"/>
      <name val="Arial"/>
      <family val="2"/>
    </font>
    <font>
      <i/>
      <sz val="9"/>
      <color theme="1"/>
      <name val="Arial"/>
      <family val="2"/>
    </font>
    <font>
      <sz val="10"/>
      <name val="Arial"/>
      <family val="2"/>
    </font>
    <font>
      <b/>
      <sz val="12"/>
      <name val="Arial"/>
      <family val="2"/>
    </font>
    <font>
      <b/>
      <i/>
      <sz val="10"/>
      <name val="Arial"/>
      <family val="2"/>
    </font>
    <font>
      <sz val="10"/>
      <color rgb="FF000000"/>
      <name val="Arial"/>
      <family val="2"/>
    </font>
    <font>
      <sz val="11"/>
      <color theme="1"/>
      <name val="Arial"/>
      <family val="2"/>
    </font>
    <font>
      <sz val="10"/>
      <color theme="1"/>
      <name val="Times New Roman"/>
      <family val="1"/>
    </font>
    <font>
      <b/>
      <sz val="12"/>
      <color theme="1"/>
      <name val="Arial"/>
      <family val="2"/>
    </font>
    <font>
      <b/>
      <sz val="12"/>
      <color indexed="8"/>
      <name val="Calibri"/>
      <family val="2"/>
    </font>
    <font>
      <b/>
      <sz val="10"/>
      <color rgb="FF000000"/>
      <name val="Calibri"/>
      <family val="2"/>
    </font>
    <font>
      <sz val="10"/>
      <color rgb="FF000000"/>
      <name val="Calibri"/>
      <family val="2"/>
    </font>
    <font>
      <sz val="9"/>
      <name val="Calibri"/>
      <family val="2"/>
      <scheme val="minor"/>
    </font>
    <font>
      <sz val="9"/>
      <color indexed="8"/>
      <name val="Calibri"/>
      <family val="2"/>
    </font>
    <font>
      <b/>
      <sz val="9"/>
      <name val="Calibri"/>
      <family val="2"/>
      <scheme val="minor"/>
    </font>
    <font>
      <b/>
      <sz val="10"/>
      <color rgb="FFFF0000"/>
      <name val="Calibri"/>
      <family val="2"/>
    </font>
    <font>
      <b/>
      <sz val="20"/>
      <name val="Calibri"/>
      <family val="2"/>
    </font>
    <font>
      <u/>
      <sz val="10"/>
      <color rgb="FF000000"/>
      <name val="Arial"/>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3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999999"/>
        <bgColor indexed="64"/>
      </patternFill>
    </fill>
    <fill>
      <patternFill patternType="solid">
        <fgColor indexed="26"/>
        <bgColor indexed="64"/>
      </patternFill>
    </fill>
    <fill>
      <patternFill patternType="solid">
        <fgColor rgb="FFD9D9D9"/>
        <bgColor indexed="64"/>
      </patternFill>
    </fill>
    <fill>
      <patternFill patternType="solid">
        <fgColor rgb="FFD99795"/>
        <bgColor indexed="64"/>
      </patternFill>
    </fill>
    <fill>
      <patternFill patternType="solid">
        <fgColor theme="0"/>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5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style="medium">
        <color auto="1"/>
      </top>
      <bottom style="medium">
        <color auto="1"/>
      </bottom>
      <diagonal/>
    </border>
    <border>
      <left style="medium">
        <color indexed="8"/>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style="thin">
        <color auto="1"/>
      </left>
      <right/>
      <top/>
      <bottom style="thin">
        <color auto="1"/>
      </bottom>
      <diagonal/>
    </border>
    <border>
      <left/>
      <right/>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right/>
      <top style="thin">
        <color auto="1"/>
      </top>
      <bottom style="thin">
        <color auto="1"/>
      </bottom>
      <diagonal/>
    </border>
    <border>
      <left style="dashed">
        <color auto="1"/>
      </left>
      <right/>
      <top/>
      <bottom style="thin">
        <color auto="1"/>
      </bottom>
      <diagonal/>
    </border>
    <border>
      <left style="dashed">
        <color auto="1"/>
      </left>
      <right/>
      <top/>
      <bottom/>
      <diagonal/>
    </border>
    <border>
      <left style="dashed">
        <color auto="1"/>
      </left>
      <right style="dashed">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thick">
        <color auto="1"/>
      </bottom>
      <diagonal/>
    </border>
    <border>
      <left/>
      <right style="medium">
        <color auto="1"/>
      </right>
      <top/>
      <bottom style="thick">
        <color auto="1"/>
      </bottom>
      <diagonal/>
    </border>
    <border>
      <left/>
      <right style="medium">
        <color auto="1"/>
      </right>
      <top/>
      <bottom/>
      <diagonal/>
    </border>
    <border>
      <left style="dashed">
        <color auto="1"/>
      </left>
      <right style="dashed">
        <color auto="1"/>
      </right>
      <top style="dashed">
        <color auto="1"/>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164" fontId="20" fillId="0" borderId="0" applyFont="0" applyFill="0" applyBorder="0" applyAlignment="0" applyProtection="0"/>
    <xf numFmtId="0" fontId="8" fillId="0" borderId="0"/>
    <xf numFmtId="0" fontId="33" fillId="0" borderId="0"/>
    <xf numFmtId="44" fontId="1" fillId="0" borderId="0" applyFon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2" fillId="20" borderId="48" applyNumberFormat="0" applyAlignment="0" applyProtection="0"/>
    <xf numFmtId="0" fontId="52" fillId="20" borderId="48" applyNumberFormat="0" applyAlignment="0" applyProtection="0"/>
    <xf numFmtId="0" fontId="52" fillId="20" borderId="48" applyNumberFormat="0" applyAlignment="0" applyProtection="0"/>
    <xf numFmtId="0" fontId="52" fillId="20" borderId="48" applyNumberFormat="0" applyAlignment="0" applyProtection="0"/>
    <xf numFmtId="0" fontId="53" fillId="34" borderId="49" applyNumberFormat="0" applyAlignment="0" applyProtection="0"/>
    <xf numFmtId="0" fontId="53" fillId="34" borderId="49" applyNumberFormat="0" applyAlignment="0" applyProtection="0"/>
    <xf numFmtId="0" fontId="53" fillId="34" borderId="49" applyNumberFormat="0" applyAlignment="0" applyProtection="0"/>
    <xf numFmtId="0" fontId="53" fillId="34" borderId="49" applyNumberFormat="0" applyAlignment="0" applyProtection="0"/>
    <xf numFmtId="172"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21" borderId="48" applyNumberFormat="0" applyAlignment="0" applyProtection="0"/>
    <xf numFmtId="0" fontId="60" fillId="21" borderId="48" applyNumberFormat="0" applyAlignment="0" applyProtection="0"/>
    <xf numFmtId="0" fontId="60" fillId="21" borderId="48" applyNumberFormat="0" applyAlignment="0" applyProtection="0"/>
    <xf numFmtId="0" fontId="60" fillId="21" borderId="48" applyNumberFormat="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63" fillId="20" borderId="55" applyNumberFormat="0" applyAlignment="0" applyProtection="0"/>
    <xf numFmtId="0" fontId="63" fillId="20" borderId="55" applyNumberFormat="0" applyAlignment="0" applyProtection="0"/>
    <xf numFmtId="0" fontId="63" fillId="20" borderId="55" applyNumberFormat="0" applyAlignment="0" applyProtection="0"/>
    <xf numFmtId="0" fontId="63" fillId="20" borderId="55" applyNumberFormat="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374">
    <xf numFmtId="0" fontId="0" fillId="0" borderId="0" xfId="0"/>
    <xf numFmtId="0" fontId="2" fillId="0" borderId="0" xfId="0" applyFont="1"/>
    <xf numFmtId="1" fontId="2" fillId="0" borderId="1" xfId="0" applyNumberFormat="1" applyFont="1" applyBorder="1"/>
    <xf numFmtId="165" fontId="3" fillId="9" borderId="1" xfId="1" applyNumberFormat="1" applyFont="1" applyFill="1" applyBorder="1"/>
    <xf numFmtId="1" fontId="2" fillId="0" borderId="1" xfId="0" applyNumberFormat="1" applyFont="1" applyBorder="1" applyAlignment="1">
      <alignment wrapText="1"/>
    </xf>
    <xf numFmtId="0" fontId="4" fillId="0" borderId="0" xfId="0" applyFont="1"/>
    <xf numFmtId="0" fontId="4" fillId="0" borderId="0" xfId="0" applyFont="1" applyAlignment="1">
      <alignment horizontal="left"/>
    </xf>
    <xf numFmtId="0" fontId="4" fillId="0" borderId="1" xfId="0" applyFont="1" applyBorder="1"/>
    <xf numFmtId="3" fontId="4" fillId="0" borderId="1" xfId="0" applyNumberFormat="1" applyFont="1" applyBorder="1"/>
    <xf numFmtId="0" fontId="4" fillId="0" borderId="1" xfId="0" applyFont="1" applyFill="1" applyBorder="1"/>
    <xf numFmtId="3" fontId="4" fillId="0" borderId="1" xfId="0" applyNumberFormat="1" applyFont="1" applyFill="1" applyBorder="1"/>
    <xf numFmtId="4" fontId="4" fillId="0" borderId="1" xfId="0" applyNumberFormat="1" applyFont="1" applyFill="1" applyBorder="1"/>
    <xf numFmtId="3" fontId="4" fillId="0" borderId="0" xfId="0" applyNumberFormat="1" applyFont="1"/>
    <xf numFmtId="0" fontId="5" fillId="0" borderId="0" xfId="0" applyFont="1"/>
    <xf numFmtId="0" fontId="6" fillId="0" borderId="0" xfId="0" applyFont="1"/>
    <xf numFmtId="0" fontId="7" fillId="0" borderId="0" xfId="0" applyFont="1"/>
    <xf numFmtId="3" fontId="7" fillId="0" borderId="0" xfId="0" applyNumberFormat="1" applyFont="1"/>
    <xf numFmtId="0" fontId="7" fillId="0" borderId="0" xfId="0" applyFont="1" applyFill="1"/>
    <xf numFmtId="0" fontId="7" fillId="0" borderId="0" xfId="0" applyFont="1" applyAlignment="1">
      <alignment horizontal="left"/>
    </xf>
    <xf numFmtId="0" fontId="8" fillId="8" borderId="1" xfId="0" applyFont="1" applyFill="1" applyBorder="1" applyAlignment="1">
      <alignment horizontal="left" wrapText="1" indent="1"/>
    </xf>
    <xf numFmtId="0" fontId="3" fillId="8" borderId="1" xfId="0" applyFont="1" applyFill="1" applyBorder="1" applyAlignment="1">
      <alignment horizontal="center" wrapText="1"/>
    </xf>
    <xf numFmtId="0" fontId="3" fillId="8" borderId="1" xfId="0" applyFont="1" applyFill="1" applyBorder="1" applyAlignment="1">
      <alignment horizontal="left" wrapText="1"/>
    </xf>
    <xf numFmtId="0" fontId="9" fillId="8" borderId="1" xfId="0" applyFont="1" applyFill="1" applyBorder="1" applyAlignment="1">
      <alignment horizontal="left" wrapText="1" indent="1"/>
    </xf>
    <xf numFmtId="3" fontId="8" fillId="8" borderId="1" xfId="0" applyNumberFormat="1" applyFont="1" applyFill="1" applyBorder="1" applyAlignment="1">
      <alignment horizontal="left" wrapText="1" indent="1"/>
    </xf>
    <xf numFmtId="3" fontId="8" fillId="8" borderId="1" xfId="0" applyNumberFormat="1" applyFont="1" applyFill="1" applyBorder="1" applyAlignment="1">
      <alignment horizontal="right" wrapText="1" indent="1"/>
    </xf>
    <xf numFmtId="3" fontId="8" fillId="4" borderId="1" xfId="0" applyNumberFormat="1" applyFont="1" applyFill="1" applyBorder="1" applyAlignment="1">
      <alignment horizontal="right" wrapText="1" indent="1"/>
    </xf>
    <xf numFmtId="3" fontId="8" fillId="4" borderId="1" xfId="0" applyNumberFormat="1" applyFont="1" applyFill="1" applyBorder="1" applyAlignment="1">
      <alignment horizontal="left" wrapText="1" indent="1"/>
    </xf>
    <xf numFmtId="165" fontId="7" fillId="4" borderId="1" xfId="1" applyNumberFormat="1" applyFont="1" applyFill="1" applyBorder="1"/>
    <xf numFmtId="0" fontId="7" fillId="4" borderId="1" xfId="0" applyFont="1" applyFill="1" applyBorder="1"/>
    <xf numFmtId="165" fontId="7" fillId="3" borderId="1" xfId="1" applyNumberFormat="1" applyFont="1" applyFill="1" applyBorder="1"/>
    <xf numFmtId="3" fontId="8" fillId="3" borderId="1" xfId="0" applyNumberFormat="1" applyFont="1" applyFill="1" applyBorder="1" applyAlignment="1">
      <alignment horizontal="left" wrapText="1" indent="1"/>
    </xf>
    <xf numFmtId="3" fontId="8" fillId="9" borderId="1" xfId="0" applyNumberFormat="1" applyFont="1" applyFill="1" applyBorder="1" applyAlignment="1">
      <alignment horizontal="left" wrapText="1" indent="1"/>
    </xf>
    <xf numFmtId="165" fontId="7" fillId="7" borderId="1" xfId="1" applyNumberFormat="1" applyFont="1" applyFill="1" applyBorder="1"/>
    <xf numFmtId="3" fontId="7" fillId="7" borderId="1" xfId="0" applyNumberFormat="1" applyFont="1" applyFill="1" applyBorder="1"/>
    <xf numFmtId="3" fontId="8" fillId="7" borderId="1" xfId="0" applyNumberFormat="1" applyFont="1" applyFill="1" applyBorder="1" applyAlignment="1">
      <alignment horizontal="right" wrapText="1" indent="1"/>
    </xf>
    <xf numFmtId="3" fontId="8" fillId="7" borderId="1" xfId="0" applyNumberFormat="1" applyFont="1" applyFill="1" applyBorder="1" applyAlignment="1">
      <alignment horizontal="left" wrapText="1" indent="1"/>
    </xf>
    <xf numFmtId="165" fontId="7" fillId="6" borderId="1" xfId="1" applyNumberFormat="1" applyFont="1" applyFill="1" applyBorder="1"/>
    <xf numFmtId="3" fontId="8" fillId="6" borderId="1" xfId="0" applyNumberFormat="1" applyFont="1" applyFill="1" applyBorder="1" applyAlignment="1">
      <alignment horizontal="left" wrapText="1" indent="1"/>
    </xf>
    <xf numFmtId="3" fontId="8" fillId="5" borderId="1" xfId="0" applyNumberFormat="1" applyFont="1" applyFill="1" applyBorder="1" applyAlignment="1">
      <alignment horizontal="right" wrapText="1" indent="1"/>
    </xf>
    <xf numFmtId="0" fontId="8" fillId="5" borderId="1" xfId="0" applyFont="1" applyFill="1" applyBorder="1" applyAlignment="1">
      <alignment horizontal="left" wrapText="1" indent="1"/>
    </xf>
    <xf numFmtId="0" fontId="8" fillId="0" borderId="0" xfId="0" applyFont="1" applyBorder="1" applyAlignment="1">
      <alignment horizontal="right" wrapText="1" indent="1"/>
    </xf>
    <xf numFmtId="0" fontId="7" fillId="0" borderId="0" xfId="0" applyFont="1" applyAlignment="1">
      <alignment horizontal="left"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3" fontId="7" fillId="0" borderId="0" xfId="0" applyNumberFormat="1" applyFont="1" applyAlignment="1">
      <alignment horizontal="left"/>
    </xf>
    <xf numFmtId="3" fontId="8" fillId="0" borderId="7" xfId="0" applyNumberFormat="1" applyFont="1" applyBorder="1" applyAlignment="1">
      <alignment horizontal="right" wrapText="1"/>
    </xf>
    <xf numFmtId="3" fontId="3" fillId="2" borderId="7" xfId="0" applyNumberFormat="1" applyFont="1" applyFill="1" applyBorder="1" applyAlignment="1">
      <alignment horizontal="right" wrapText="1"/>
    </xf>
    <xf numFmtId="0" fontId="10" fillId="0" borderId="0" xfId="0" applyFont="1"/>
    <xf numFmtId="0" fontId="11" fillId="0" borderId="0" xfId="0" applyFont="1"/>
    <xf numFmtId="165" fontId="6" fillId="3" borderId="1" xfId="1" applyNumberFormat="1" applyFont="1" applyFill="1" applyBorder="1"/>
    <xf numFmtId="3" fontId="3" fillId="3" borderId="1" xfId="0" applyNumberFormat="1" applyFont="1" applyFill="1" applyBorder="1" applyAlignment="1">
      <alignment horizontal="left" wrapText="1" indent="1"/>
    </xf>
    <xf numFmtId="0" fontId="12" fillId="0" borderId="0" xfId="0" applyFont="1" applyAlignment="1">
      <alignment horizontal="left" vertical="center" indent="1"/>
    </xf>
    <xf numFmtId="0" fontId="12" fillId="0" borderId="0" xfId="0" applyFont="1" applyAlignment="1">
      <alignment vertical="center"/>
    </xf>
    <xf numFmtId="9" fontId="7" fillId="3" borderId="1" xfId="1" applyNumberFormat="1" applyFont="1" applyFill="1" applyBorder="1"/>
    <xf numFmtId="9" fontId="8" fillId="7" borderId="1" xfId="0" applyNumberFormat="1" applyFont="1" applyFill="1" applyBorder="1" applyAlignment="1">
      <alignment horizontal="left" wrapText="1" indent="1"/>
    </xf>
    <xf numFmtId="0" fontId="14" fillId="0" borderId="0" xfId="0" applyFont="1" applyAlignment="1">
      <alignment wrapText="1"/>
    </xf>
    <xf numFmtId="0" fontId="15" fillId="0" borderId="10" xfId="0" applyFont="1" applyBorder="1"/>
    <xf numFmtId="0" fontId="16" fillId="0" borderId="10" xfId="0" applyFont="1" applyBorder="1"/>
    <xf numFmtId="0" fontId="7" fillId="0" borderId="10" xfId="0" applyFont="1" applyBorder="1"/>
    <xf numFmtId="0" fontId="7" fillId="0" borderId="0" xfId="0" applyFont="1" applyBorder="1"/>
    <xf numFmtId="3" fontId="17" fillId="0" borderId="10" xfId="0" applyNumberFormat="1" applyFont="1" applyFill="1" applyBorder="1"/>
    <xf numFmtId="1" fontId="17" fillId="10" borderId="10" xfId="0" applyNumberFormat="1" applyFont="1" applyFill="1" applyBorder="1"/>
    <xf numFmtId="0" fontId="6" fillId="0" borderId="0" xfId="0" applyFont="1" applyBorder="1" applyAlignment="1">
      <alignment horizontal="center"/>
    </xf>
    <xf numFmtId="0" fontId="18" fillId="0" borderId="0" xfId="0" applyFont="1" applyAlignment="1">
      <alignment wrapText="1"/>
    </xf>
    <xf numFmtId="0" fontId="6" fillId="0" borderId="10" xfId="3" applyFont="1" applyBorder="1"/>
    <xf numFmtId="165" fontId="7" fillId="0" borderId="10" xfId="4" applyNumberFormat="1" applyFont="1" applyBorder="1"/>
    <xf numFmtId="0" fontId="15" fillId="0" borderId="11" xfId="0" applyFont="1" applyBorder="1"/>
    <xf numFmtId="165" fontId="15" fillId="0" borderId="11" xfId="4" applyNumberFormat="1" applyFont="1" applyBorder="1"/>
    <xf numFmtId="165" fontId="6" fillId="0" borderId="11" xfId="4" applyNumberFormat="1" applyFont="1" applyBorder="1"/>
    <xf numFmtId="0" fontId="7" fillId="2" borderId="10" xfId="0" applyFont="1" applyFill="1" applyBorder="1"/>
    <xf numFmtId="1" fontId="6" fillId="11" borderId="10" xfId="0" applyNumberFormat="1" applyFont="1" applyFill="1" applyBorder="1"/>
    <xf numFmtId="166" fontId="6" fillId="0" borderId="12" xfId="0" applyNumberFormat="1" applyFont="1" applyBorder="1" applyAlignment="1">
      <alignment horizontal="right" vertical="center"/>
    </xf>
    <xf numFmtId="0" fontId="6" fillId="0" borderId="12" xfId="0" applyFont="1" applyFill="1" applyBorder="1" applyAlignment="1">
      <alignment vertical="center" wrapText="1"/>
    </xf>
    <xf numFmtId="3" fontId="6" fillId="0" borderId="12" xfId="0" applyNumberFormat="1" applyFont="1" applyBorder="1"/>
    <xf numFmtId="3" fontId="6" fillId="0" borderId="13" xfId="0" applyNumberFormat="1" applyFont="1" applyBorder="1"/>
    <xf numFmtId="167"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3" fontId="7" fillId="0" borderId="16" xfId="0" applyNumberFormat="1" applyFont="1" applyBorder="1"/>
    <xf numFmtId="3" fontId="7" fillId="0" borderId="17" xfId="0" applyNumberFormat="1" applyFont="1" applyBorder="1"/>
    <xf numFmtId="167" fontId="6" fillId="12" borderId="11" xfId="0" applyNumberFormat="1" applyFont="1" applyFill="1" applyBorder="1"/>
    <xf numFmtId="3" fontId="6" fillId="12" borderId="11" xfId="0" applyNumberFormat="1" applyFont="1" applyFill="1" applyBorder="1"/>
    <xf numFmtId="0" fontId="7" fillId="12" borderId="11" xfId="0" applyFont="1" applyFill="1" applyBorder="1"/>
    <xf numFmtId="2" fontId="7" fillId="0" borderId="12" xfId="0" applyNumberFormat="1" applyFont="1" applyBorder="1" applyAlignment="1">
      <alignment horizontal="right"/>
    </xf>
    <xf numFmtId="3" fontId="6" fillId="0" borderId="12" xfId="0" applyNumberFormat="1" applyFont="1" applyFill="1" applyBorder="1" applyAlignment="1">
      <alignment wrapText="1"/>
    </xf>
    <xf numFmtId="168" fontId="7" fillId="0" borderId="12" xfId="2" applyNumberFormat="1" applyFont="1" applyBorder="1"/>
    <xf numFmtId="2" fontId="7" fillId="12" borderId="16" xfId="0" applyNumberFormat="1" applyFont="1" applyFill="1" applyBorder="1" applyAlignment="1">
      <alignment horizontal="right"/>
    </xf>
    <xf numFmtId="3" fontId="22" fillId="12" borderId="16" xfId="0" applyNumberFormat="1" applyFont="1" applyFill="1" applyBorder="1" applyAlignment="1">
      <alignment wrapText="1"/>
    </xf>
    <xf numFmtId="0" fontId="7" fillId="12" borderId="16" xfId="0" applyFont="1" applyFill="1" applyBorder="1"/>
    <xf numFmtId="0" fontId="7" fillId="0" borderId="16" xfId="0" applyFont="1" applyBorder="1" applyAlignment="1">
      <alignment horizontal="right"/>
    </xf>
    <xf numFmtId="0" fontId="7" fillId="0" borderId="16" xfId="0" applyFont="1" applyBorder="1"/>
    <xf numFmtId="0" fontId="6" fillId="0" borderId="16" xfId="0" applyFont="1" applyBorder="1"/>
    <xf numFmtId="0" fontId="23" fillId="0" borderId="16" xfId="0" applyFont="1" applyBorder="1"/>
    <xf numFmtId="0" fontId="24" fillId="0" borderId="16" xfId="0" applyFont="1" applyBorder="1"/>
    <xf numFmtId="3" fontId="24" fillId="0" borderId="16" xfId="0" applyNumberFormat="1" applyFont="1" applyBorder="1"/>
    <xf numFmtId="0" fontId="7" fillId="0" borderId="11" xfId="0" applyFont="1" applyBorder="1" applyAlignment="1">
      <alignment horizontal="right"/>
    </xf>
    <xf numFmtId="3" fontId="7" fillId="0" borderId="11" xfId="0" applyNumberFormat="1" applyFont="1" applyBorder="1"/>
    <xf numFmtId="0" fontId="7" fillId="0" borderId="10" xfId="0" applyFont="1" applyBorder="1" applyAlignment="1">
      <alignment horizontal="right"/>
    </xf>
    <xf numFmtId="3" fontId="7" fillId="0" borderId="10" xfId="0" applyNumberFormat="1" applyFont="1" applyBorder="1"/>
    <xf numFmtId="0" fontId="6" fillId="0" borderId="10" xfId="0" applyFont="1" applyBorder="1"/>
    <xf numFmtId="3" fontId="6" fillId="0" borderId="10" xfId="0" applyNumberFormat="1" applyFont="1" applyBorder="1"/>
    <xf numFmtId="0" fontId="6" fillId="0" borderId="12" xfId="0" applyFont="1" applyBorder="1"/>
    <xf numFmtId="0" fontId="6" fillId="12" borderId="12" xfId="0" applyFont="1" applyFill="1" applyBorder="1" applyAlignment="1">
      <alignment wrapText="1"/>
    </xf>
    <xf numFmtId="9" fontId="7" fillId="12" borderId="12" xfId="2" applyFont="1" applyFill="1" applyBorder="1"/>
    <xf numFmtId="9" fontId="7" fillId="12" borderId="12" xfId="0" applyNumberFormat="1" applyFont="1" applyFill="1" applyBorder="1"/>
    <xf numFmtId="0" fontId="6" fillId="0" borderId="11" xfId="0" applyFont="1" applyBorder="1" applyAlignment="1">
      <alignment horizontal="right"/>
    </xf>
    <xf numFmtId="0" fontId="7" fillId="0" borderId="11" xfId="0" applyFont="1" applyBorder="1" applyAlignment="1">
      <alignment wrapText="1"/>
    </xf>
    <xf numFmtId="0" fontId="6" fillId="0" borderId="10" xfId="0" applyFont="1" applyBorder="1" applyAlignment="1">
      <alignment wrapText="1"/>
    </xf>
    <xf numFmtId="3" fontId="7" fillId="12" borderId="12" xfId="0" applyNumberFormat="1" applyFont="1" applyFill="1" applyBorder="1"/>
    <xf numFmtId="9" fontId="7" fillId="0" borderId="16" xfId="2" applyFont="1" applyFill="1" applyBorder="1"/>
    <xf numFmtId="9" fontId="7" fillId="0" borderId="16" xfId="2" applyFont="1" applyBorder="1"/>
    <xf numFmtId="0" fontId="7" fillId="0" borderId="11" xfId="0" applyFont="1" applyBorder="1"/>
    <xf numFmtId="9" fontId="7" fillId="0" borderId="11" xfId="2" applyFont="1" applyBorder="1"/>
    <xf numFmtId="0" fontId="7" fillId="0" borderId="12" xfId="0" applyFont="1" applyBorder="1" applyAlignment="1">
      <alignment horizontal="right"/>
    </xf>
    <xf numFmtId="0" fontId="7" fillId="0" borderId="12" xfId="0" applyFont="1" applyBorder="1" applyAlignment="1">
      <alignment wrapText="1"/>
    </xf>
    <xf numFmtId="0" fontId="7" fillId="0" borderId="12" xfId="0" applyFont="1" applyBorder="1"/>
    <xf numFmtId="165" fontId="7" fillId="0" borderId="12" xfId="4" applyNumberFormat="1" applyFont="1" applyBorder="1"/>
    <xf numFmtId="0" fontId="6" fillId="0" borderId="11" xfId="0" applyFont="1" applyBorder="1"/>
    <xf numFmtId="0" fontId="6" fillId="0" borderId="11" xfId="0" applyFont="1" applyBorder="1" applyAlignment="1">
      <alignment wrapText="1"/>
    </xf>
    <xf numFmtId="165" fontId="6" fillId="0" borderId="11" xfId="4" applyNumberFormat="1" applyFont="1" applyBorder="1" applyAlignment="1">
      <alignment horizontal="right"/>
    </xf>
    <xf numFmtId="0" fontId="6" fillId="0" borderId="15" xfId="0" applyFont="1" applyBorder="1"/>
    <xf numFmtId="0" fontId="6" fillId="12" borderId="12" xfId="0" applyFont="1" applyFill="1" applyBorder="1"/>
    <xf numFmtId="0" fontId="7" fillId="12" borderId="12" xfId="0" applyFont="1" applyFill="1" applyBorder="1"/>
    <xf numFmtId="165" fontId="7" fillId="12" borderId="12" xfId="4" applyNumberFormat="1" applyFont="1" applyFill="1" applyBorder="1"/>
    <xf numFmtId="9" fontId="7" fillId="0" borderId="10" xfId="2" applyFont="1" applyBorder="1"/>
    <xf numFmtId="165" fontId="7" fillId="0" borderId="0" xfId="0" applyNumberFormat="1" applyFont="1" applyBorder="1"/>
    <xf numFmtId="166" fontId="6" fillId="0" borderId="11" xfId="0" applyNumberFormat="1" applyFont="1" applyBorder="1"/>
    <xf numFmtId="165" fontId="15" fillId="0" borderId="11" xfId="0" applyNumberFormat="1" applyFont="1" applyBorder="1"/>
    <xf numFmtId="1" fontId="6" fillId="0" borderId="10" xfId="0" applyNumberFormat="1" applyFont="1" applyFill="1" applyBorder="1"/>
    <xf numFmtId="0" fontId="7" fillId="0" borderId="10" xfId="0" applyFont="1" applyBorder="1" applyAlignment="1">
      <alignment wrapText="1"/>
    </xf>
    <xf numFmtId="168" fontId="7" fillId="0" borderId="10" xfId="2" applyNumberFormat="1" applyFont="1" applyBorder="1"/>
    <xf numFmtId="9" fontId="7" fillId="0" borderId="10" xfId="0" applyNumberFormat="1" applyFont="1" applyBorder="1"/>
    <xf numFmtId="169" fontId="6" fillId="0" borderId="10" xfId="0" applyNumberFormat="1" applyFont="1" applyBorder="1"/>
    <xf numFmtId="166" fontId="6" fillId="0" borderId="10" xfId="0" applyNumberFormat="1" applyFont="1" applyBorder="1"/>
    <xf numFmtId="169" fontId="6" fillId="4" borderId="10" xfId="0" applyNumberFormat="1" applyFont="1" applyFill="1" applyBorder="1"/>
    <xf numFmtId="0" fontId="6" fillId="0" borderId="0" xfId="0" applyFont="1" applyBorder="1"/>
    <xf numFmtId="0" fontId="6" fillId="0" borderId="0" xfId="0" applyFont="1" applyFill="1" applyBorder="1"/>
    <xf numFmtId="0" fontId="4" fillId="0" borderId="0" xfId="0" applyFont="1" applyFill="1" applyBorder="1"/>
    <xf numFmtId="3" fontId="4" fillId="0" borderId="0" xfId="0" applyNumberFormat="1" applyFont="1" applyFill="1" applyBorder="1"/>
    <xf numFmtId="4" fontId="4" fillId="0" borderId="0" xfId="0" applyNumberFormat="1" applyFont="1" applyFill="1" applyBorder="1"/>
    <xf numFmtId="0" fontId="26" fillId="0" borderId="10" xfId="0" applyFont="1" applyFill="1" applyBorder="1"/>
    <xf numFmtId="0" fontId="26" fillId="0" borderId="10" xfId="0" applyFont="1" applyBorder="1"/>
    <xf numFmtId="0" fontId="27" fillId="14" borderId="22" xfId="0" applyFont="1" applyFill="1" applyBorder="1" applyAlignment="1">
      <alignment vertical="center" wrapText="1"/>
    </xf>
    <xf numFmtId="0" fontId="28" fillId="14" borderId="23" xfId="0" applyFont="1" applyFill="1" applyBorder="1" applyAlignment="1">
      <alignment vertical="center" wrapText="1"/>
    </xf>
    <xf numFmtId="0" fontId="28" fillId="14" borderId="23" xfId="0" applyFont="1" applyFill="1" applyBorder="1" applyAlignment="1">
      <alignment horizontal="center" vertical="center" wrapText="1"/>
    </xf>
    <xf numFmtId="0" fontId="29" fillId="0" borderId="24" xfId="0" applyFont="1" applyBorder="1" applyAlignment="1">
      <alignment vertical="center" wrapText="1"/>
    </xf>
    <xf numFmtId="0" fontId="28" fillId="0" borderId="7" xfId="0" applyFont="1" applyBorder="1" applyAlignment="1">
      <alignment vertical="center" wrapText="1"/>
    </xf>
    <xf numFmtId="3" fontId="28" fillId="0" borderId="7" xfId="0" applyNumberFormat="1" applyFont="1" applyBorder="1" applyAlignment="1">
      <alignment vertical="center" wrapText="1"/>
    </xf>
    <xf numFmtId="0" fontId="30" fillId="0" borderId="24" xfId="0" applyFont="1" applyBorder="1" applyAlignment="1">
      <alignment vertical="center" wrapText="1"/>
    </xf>
    <xf numFmtId="0" fontId="31" fillId="0" borderId="0" xfId="0" applyFont="1" applyAlignment="1">
      <alignment vertical="center"/>
    </xf>
    <xf numFmtId="0" fontId="34" fillId="2" borderId="0" xfId="6" applyFont="1" applyFill="1"/>
    <xf numFmtId="0" fontId="33" fillId="0" borderId="0" xfId="6"/>
    <xf numFmtId="168" fontId="35" fillId="2" borderId="0" xfId="6" applyNumberFormat="1" applyFont="1" applyFill="1"/>
    <xf numFmtId="0" fontId="35" fillId="2" borderId="0" xfId="6" applyFont="1" applyFill="1"/>
    <xf numFmtId="168" fontId="33" fillId="2" borderId="0" xfId="6" applyNumberFormat="1" applyFill="1"/>
    <xf numFmtId="3" fontId="33" fillId="2" borderId="1" xfId="6" applyNumberFormat="1" applyFill="1" applyBorder="1"/>
    <xf numFmtId="3" fontId="33" fillId="2" borderId="31" xfId="6" applyNumberFormat="1" applyFill="1" applyBorder="1"/>
    <xf numFmtId="0" fontId="3" fillId="15" borderId="32" xfId="6" applyFont="1" applyFill="1" applyBorder="1"/>
    <xf numFmtId="0" fontId="33" fillId="15" borderId="33" xfId="6" applyFill="1" applyBorder="1"/>
    <xf numFmtId="0" fontId="33" fillId="15" borderId="34" xfId="6" applyFill="1" applyBorder="1"/>
    <xf numFmtId="0" fontId="33" fillId="15" borderId="25" xfId="6" applyFill="1" applyBorder="1"/>
    <xf numFmtId="0" fontId="3" fillId="15" borderId="26" xfId="6" applyFont="1" applyFill="1" applyBorder="1"/>
    <xf numFmtId="0" fontId="3" fillId="15" borderId="27" xfId="6" applyFont="1" applyFill="1" applyBorder="1"/>
    <xf numFmtId="0" fontId="33" fillId="2" borderId="29" xfId="6" applyFill="1" applyBorder="1"/>
    <xf numFmtId="0" fontId="33" fillId="2" borderId="30" xfId="6" applyFill="1" applyBorder="1"/>
    <xf numFmtId="0" fontId="3" fillId="2" borderId="35" xfId="6" applyFont="1" applyFill="1" applyBorder="1"/>
    <xf numFmtId="0" fontId="33" fillId="2" borderId="1" xfId="6" applyFill="1" applyBorder="1"/>
    <xf numFmtId="0" fontId="33" fillId="2" borderId="31" xfId="6" applyFill="1" applyBorder="1"/>
    <xf numFmtId="170" fontId="33" fillId="2" borderId="1" xfId="6" applyNumberFormat="1" applyFill="1" applyBorder="1"/>
    <xf numFmtId="170" fontId="33" fillId="2" borderId="31" xfId="6" applyNumberFormat="1" applyFill="1" applyBorder="1"/>
    <xf numFmtId="0" fontId="3" fillId="2" borderId="28" xfId="6" applyFont="1" applyFill="1" applyBorder="1" applyAlignment="1">
      <alignment horizontal="right" wrapText="1"/>
    </xf>
    <xf numFmtId="0" fontId="8" fillId="2" borderId="28" xfId="6" applyFont="1" applyFill="1" applyBorder="1" applyAlignment="1">
      <alignment horizontal="right" wrapText="1"/>
    </xf>
    <xf numFmtId="0" fontId="28" fillId="0" borderId="0" xfId="0" applyFont="1" applyAlignment="1">
      <alignment horizontal="justify" vertical="center"/>
    </xf>
    <xf numFmtId="0" fontId="29" fillId="14" borderId="22" xfId="0" applyFont="1" applyFill="1" applyBorder="1" applyAlignment="1">
      <alignment vertical="center"/>
    </xf>
    <xf numFmtId="0" fontId="30" fillId="14" borderId="23" xfId="0" applyFont="1" applyFill="1" applyBorder="1" applyAlignment="1">
      <alignment horizontal="center" vertical="center"/>
    </xf>
    <xf numFmtId="0" fontId="29" fillId="0" borderId="7" xfId="0" applyFont="1" applyBorder="1" applyAlignment="1">
      <alignment horizontal="center" vertical="center"/>
    </xf>
    <xf numFmtId="3" fontId="29" fillId="0" borderId="7" xfId="0" applyNumberFormat="1" applyFont="1" applyBorder="1" applyAlignment="1">
      <alignment horizontal="center" vertical="center"/>
    </xf>
    <xf numFmtId="0" fontId="29"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Border="1" applyAlignment="1">
      <alignment horizontal="center" vertical="center"/>
    </xf>
    <xf numFmtId="0" fontId="29" fillId="0" borderId="36" xfId="0" applyFont="1" applyBorder="1" applyAlignment="1">
      <alignment vertical="center" wrapText="1"/>
    </xf>
    <xf numFmtId="0" fontId="37" fillId="0" borderId="0" xfId="0" applyFont="1" applyAlignment="1">
      <alignment horizontal="justify" vertical="center"/>
    </xf>
    <xf numFmtId="0" fontId="29" fillId="0" borderId="37" xfId="0" applyFont="1" applyBorder="1" applyAlignment="1">
      <alignment horizontal="center" vertical="center"/>
    </xf>
    <xf numFmtId="0" fontId="29" fillId="0" borderId="22" xfId="0" applyFont="1" applyBorder="1" applyAlignment="1">
      <alignment vertical="center" wrapText="1"/>
    </xf>
    <xf numFmtId="3" fontId="29" fillId="0" borderId="22" xfId="0" applyNumberFormat="1" applyFont="1" applyBorder="1" applyAlignment="1">
      <alignment horizontal="center" vertical="center"/>
    </xf>
    <xf numFmtId="0" fontId="28" fillId="0" borderId="0" xfId="0" applyFont="1" applyAlignment="1">
      <alignment vertical="center"/>
    </xf>
    <xf numFmtId="0" fontId="30" fillId="14" borderId="22" xfId="0" applyFont="1" applyFill="1" applyBorder="1" applyAlignment="1">
      <alignment vertical="center" wrapText="1"/>
    </xf>
    <xf numFmtId="0" fontId="27" fillId="14" borderId="23" xfId="0" applyFont="1" applyFill="1" applyBorder="1" applyAlignment="1">
      <alignment horizontal="center" vertical="center" wrapText="1"/>
    </xf>
    <xf numFmtId="0" fontId="38" fillId="14" borderId="7" xfId="0" applyFont="1" applyFill="1" applyBorder="1" applyAlignment="1">
      <alignment wrapText="1"/>
    </xf>
    <xf numFmtId="0" fontId="36" fillId="0" borderId="24" xfId="0" applyFont="1" applyBorder="1" applyAlignment="1">
      <alignment horizontal="left" vertical="center" wrapText="1" indent="1"/>
    </xf>
    <xf numFmtId="0" fontId="27" fillId="14" borderId="7" xfId="0" applyFont="1" applyFill="1" applyBorder="1" applyAlignment="1">
      <alignment horizontal="center" vertical="center" wrapText="1"/>
    </xf>
    <xf numFmtId="0" fontId="30" fillId="0" borderId="43" xfId="0" applyFont="1" applyBorder="1" applyAlignment="1">
      <alignment vertical="center" wrapText="1"/>
    </xf>
    <xf numFmtId="0" fontId="29" fillId="0" borderId="44" xfId="0" applyFont="1" applyBorder="1" applyAlignment="1">
      <alignment horizontal="center" vertical="center" wrapText="1"/>
    </xf>
    <xf numFmtId="0" fontId="30" fillId="0" borderId="36" xfId="0" applyFont="1" applyBorder="1" applyAlignment="1">
      <alignment vertical="center" wrapText="1"/>
    </xf>
    <xf numFmtId="0" fontId="29" fillId="0" borderId="45" xfId="0" applyFont="1" applyBorder="1" applyAlignment="1">
      <alignment horizontal="center" vertical="center" wrapText="1"/>
    </xf>
    <xf numFmtId="0" fontId="38" fillId="0" borderId="24" xfId="0" applyFont="1" applyBorder="1" applyAlignment="1">
      <alignment wrapText="1"/>
    </xf>
    <xf numFmtId="0" fontId="38" fillId="0" borderId="7" xfId="0" applyFont="1" applyBorder="1" applyAlignment="1">
      <alignment vertical="center" wrapText="1"/>
    </xf>
    <xf numFmtId="0" fontId="38" fillId="0" borderId="7" xfId="0" applyFont="1" applyBorder="1" applyAlignment="1">
      <alignment vertical="center"/>
    </xf>
    <xf numFmtId="0" fontId="38" fillId="0" borderId="24" xfId="0" applyFont="1" applyBorder="1" applyAlignment="1">
      <alignment vertical="center" wrapText="1"/>
    </xf>
    <xf numFmtId="0" fontId="27" fillId="0" borderId="7" xfId="0" applyFont="1" applyBorder="1" applyAlignment="1">
      <alignment horizontal="center" vertical="center" wrapText="1"/>
    </xf>
    <xf numFmtId="0" fontId="36" fillId="0" borderId="24" xfId="0" applyFont="1" applyBorder="1" applyAlignment="1">
      <alignment vertical="center" wrapText="1"/>
    </xf>
    <xf numFmtId="0" fontId="27" fillId="0" borderId="24" xfId="0" applyFont="1" applyBorder="1" applyAlignment="1">
      <alignment vertical="center" wrapText="1"/>
    </xf>
    <xf numFmtId="0" fontId="37" fillId="0" borderId="0" xfId="0" applyFont="1" applyAlignment="1">
      <alignment vertical="center"/>
    </xf>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wrapText="1"/>
    </xf>
    <xf numFmtId="0" fontId="39" fillId="0" borderId="0" xfId="0" applyFont="1" applyAlignment="1">
      <alignment vertical="center"/>
    </xf>
    <xf numFmtId="2" fontId="7" fillId="0" borderId="21" xfId="0" applyNumberFormat="1" applyFont="1" applyBorder="1" applyAlignment="1">
      <alignment horizontal="right"/>
    </xf>
    <xf numFmtId="3" fontId="6" fillId="0" borderId="21" xfId="0" applyNumberFormat="1" applyFont="1" applyFill="1" applyBorder="1" applyAlignment="1">
      <alignment wrapText="1"/>
    </xf>
    <xf numFmtId="168" fontId="7" fillId="0" borderId="21" xfId="2" applyNumberFormat="1" applyFont="1" applyBorder="1"/>
    <xf numFmtId="3" fontId="6" fillId="0" borderId="46" xfId="0" applyNumberFormat="1" applyFont="1" applyBorder="1"/>
    <xf numFmtId="0" fontId="6" fillId="13" borderId="47" xfId="0" applyFont="1" applyFill="1" applyBorder="1" applyAlignment="1">
      <alignment wrapText="1"/>
    </xf>
    <xf numFmtId="0" fontId="40" fillId="0" borderId="0" xfId="0" applyFont="1"/>
    <xf numFmtId="0" fontId="24" fillId="0" borderId="0" xfId="0" applyFont="1"/>
    <xf numFmtId="0" fontId="24" fillId="0" borderId="1" xfId="0" applyFont="1" applyBorder="1"/>
    <xf numFmtId="0" fontId="41" fillId="0" borderId="22" xfId="0" applyFont="1" applyBorder="1" applyAlignment="1">
      <alignment horizontal="justify"/>
    </xf>
    <xf numFmtId="0" fontId="41" fillId="0" borderId="23" xfId="0" applyFont="1" applyBorder="1" applyAlignment="1">
      <alignment horizontal="center"/>
    </xf>
    <xf numFmtId="0" fontId="42" fillId="0" borderId="24" xfId="0" applyFont="1" applyBorder="1" applyAlignment="1">
      <alignment horizontal="justify"/>
    </xf>
    <xf numFmtId="0" fontId="42" fillId="0" borderId="7" xfId="0" applyFont="1" applyBorder="1" applyAlignment="1">
      <alignment horizontal="center"/>
    </xf>
    <xf numFmtId="0" fontId="43" fillId="0" borderId="0" xfId="0" applyFont="1"/>
    <xf numFmtId="0" fontId="44" fillId="0" borderId="1" xfId="0" applyFont="1" applyBorder="1"/>
    <xf numFmtId="0" fontId="45" fillId="0" borderId="0" xfId="0" applyFont="1"/>
    <xf numFmtId="3" fontId="46" fillId="0" borderId="16" xfId="0" applyNumberFormat="1" applyFont="1" applyFill="1" applyBorder="1" applyAlignment="1">
      <alignment vertical="center" wrapText="1"/>
    </xf>
    <xf numFmtId="0" fontId="4" fillId="0" borderId="10" xfId="0" applyFont="1" applyBorder="1"/>
    <xf numFmtId="0" fontId="4" fillId="0" borderId="10" xfId="0" applyFont="1" applyBorder="1" applyAlignment="1">
      <alignment wrapText="1"/>
    </xf>
    <xf numFmtId="3" fontId="6" fillId="0" borderId="46" xfId="0" applyNumberFormat="1" applyFont="1" applyBorder="1" applyAlignment="1">
      <alignment wrapText="1"/>
    </xf>
    <xf numFmtId="3" fontId="47" fillId="0" borderId="46" xfId="0" applyNumberFormat="1" applyFont="1" applyBorder="1"/>
    <xf numFmtId="0" fontId="6" fillId="13" borderId="47" xfId="0" applyFont="1" applyFill="1" applyBorder="1" applyAlignment="1">
      <alignment wrapText="1"/>
    </xf>
    <xf numFmtId="0" fontId="38" fillId="0" borderId="1" xfId="0" applyFont="1" applyBorder="1"/>
    <xf numFmtId="0" fontId="48" fillId="0" borderId="1" xfId="0" applyFont="1" applyBorder="1" applyAlignment="1">
      <alignment horizontal="center" vertical="center"/>
    </xf>
    <xf numFmtId="0" fontId="36" fillId="0" borderId="1" xfId="0" applyFont="1" applyBorder="1" applyAlignment="1">
      <alignment vertical="center"/>
    </xf>
    <xf numFmtId="171" fontId="36" fillId="0" borderId="1" xfId="0" applyNumberFormat="1" applyFont="1" applyBorder="1" applyAlignment="1">
      <alignment horizontal="center" vertical="center"/>
    </xf>
    <xf numFmtId="9" fontId="7" fillId="7" borderId="1" xfId="1" applyNumberFormat="1" applyFont="1" applyFill="1" applyBorder="1"/>
    <xf numFmtId="0" fontId="6" fillId="0" borderId="1" xfId="0" applyFont="1" applyBorder="1"/>
    <xf numFmtId="0" fontId="7" fillId="0" borderId="1" xfId="0" applyFont="1" applyBorder="1"/>
    <xf numFmtId="44" fontId="7" fillId="0" borderId="1" xfId="7" applyFont="1" applyBorder="1"/>
    <xf numFmtId="1" fontId="17" fillId="10" borderId="1" xfId="0" applyNumberFormat="1" applyFont="1" applyFill="1" applyBorder="1"/>
    <xf numFmtId="0" fontId="15" fillId="0" borderId="1" xfId="0" applyFont="1" applyBorder="1"/>
    <xf numFmtId="0" fontId="16" fillId="0" borderId="1" xfId="0" applyFont="1" applyBorder="1"/>
    <xf numFmtId="0" fontId="6" fillId="0" borderId="1" xfId="3" applyFont="1" applyBorder="1"/>
    <xf numFmtId="0" fontId="0" fillId="0" borderId="1" xfId="0" applyBorder="1"/>
    <xf numFmtId="165" fontId="15" fillId="0" borderId="1" xfId="4" applyNumberFormat="1" applyFont="1" applyBorder="1"/>
    <xf numFmtId="165" fontId="6" fillId="0" borderId="1" xfId="4" applyNumberFormat="1" applyFont="1" applyBorder="1"/>
    <xf numFmtId="0" fontId="7" fillId="2" borderId="1" xfId="0" applyFont="1" applyFill="1" applyBorder="1"/>
    <xf numFmtId="1" fontId="6" fillId="11" borderId="1" xfId="0" applyNumberFormat="1" applyFont="1" applyFill="1" applyBorder="1"/>
    <xf numFmtId="166" fontId="6" fillId="0" borderId="1" xfId="0" applyNumberFormat="1" applyFont="1" applyBorder="1" applyAlignment="1">
      <alignment horizontal="right" vertical="center"/>
    </xf>
    <xf numFmtId="0" fontId="6" fillId="0" borderId="1" xfId="0" applyFont="1" applyFill="1" applyBorder="1" applyAlignment="1">
      <alignment vertical="center" wrapText="1"/>
    </xf>
    <xf numFmtId="3" fontId="6" fillId="0" borderId="1" xfId="0" applyNumberFormat="1" applyFont="1" applyBorder="1"/>
    <xf numFmtId="167" fontId="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7" fillId="0" borderId="1" xfId="0" applyNumberFormat="1" applyFont="1" applyBorder="1"/>
    <xf numFmtId="3" fontId="6" fillId="0" borderId="0" xfId="0" applyNumberFormat="1" applyFont="1" applyFill="1" applyBorder="1" applyAlignment="1">
      <alignment vertical="center" wrapText="1"/>
    </xf>
    <xf numFmtId="0" fontId="4" fillId="0" borderId="0" xfId="0" applyFont="1" applyBorder="1" applyAlignment="1">
      <alignment wrapText="1"/>
    </xf>
    <xf numFmtId="166" fontId="6" fillId="0" borderId="0" xfId="0" applyNumberFormat="1" applyFont="1" applyBorder="1"/>
    <xf numFmtId="165" fontId="15" fillId="0" borderId="0" xfId="0" applyNumberFormat="1" applyFont="1" applyBorder="1"/>
    <xf numFmtId="165" fontId="15" fillId="0" borderId="1" xfId="0" applyNumberFormat="1" applyFont="1" applyBorder="1"/>
    <xf numFmtId="0" fontId="49" fillId="0" borderId="0" xfId="0" applyFont="1"/>
    <xf numFmtId="0" fontId="23" fillId="0" borderId="1" xfId="0" applyFont="1" applyBorder="1"/>
    <xf numFmtId="3" fontId="4" fillId="0" borderId="1" xfId="0" applyNumberFormat="1" applyFont="1" applyFill="1" applyBorder="1" applyAlignment="1">
      <alignment vertical="top" wrapText="1"/>
    </xf>
    <xf numFmtId="0" fontId="49" fillId="0" borderId="0" xfId="0" applyFont="1" applyAlignment="1">
      <alignment vertical="top" wrapText="1"/>
    </xf>
    <xf numFmtId="3" fontId="33" fillId="2" borderId="1" xfId="6" applyNumberFormat="1" applyFill="1" applyBorder="1" applyAlignment="1">
      <alignment vertical="top" wrapText="1"/>
    </xf>
    <xf numFmtId="3" fontId="33" fillId="2" borderId="31" xfId="6" applyNumberFormat="1" applyFill="1" applyBorder="1" applyAlignment="1">
      <alignment vertical="top" wrapText="1"/>
    </xf>
    <xf numFmtId="3" fontId="10" fillId="0" borderId="1" xfId="0" applyNumberFormat="1" applyFont="1" applyFill="1" applyBorder="1" applyAlignment="1">
      <alignment vertical="top" wrapText="1"/>
    </xf>
    <xf numFmtId="3" fontId="3" fillId="2" borderId="1" xfId="6" applyNumberFormat="1" applyFont="1" applyFill="1" applyBorder="1" applyAlignment="1">
      <alignment vertical="top" wrapText="1"/>
    </xf>
    <xf numFmtId="3" fontId="3" fillId="2" borderId="31" xfId="6" applyNumberFormat="1" applyFont="1" applyFill="1" applyBorder="1" applyAlignment="1">
      <alignment vertical="top" wrapText="1"/>
    </xf>
    <xf numFmtId="0" fontId="36" fillId="18" borderId="7" xfId="0" applyFont="1" applyFill="1" applyBorder="1" applyAlignment="1">
      <alignment horizontal="center" vertical="center" wrapText="1"/>
    </xf>
    <xf numFmtId="0" fontId="0" fillId="0" borderId="0" xfId="0" applyAlignment="1">
      <alignment vertical="center"/>
    </xf>
    <xf numFmtId="3" fontId="4" fillId="0" borderId="1" xfId="0" applyNumberFormat="1" applyFont="1" applyFill="1" applyBorder="1" applyAlignment="1">
      <alignment vertical="center"/>
    </xf>
    <xf numFmtId="3" fontId="4" fillId="0" borderId="0" xfId="0" applyNumberFormat="1" applyFont="1" applyFill="1" applyBorder="1" applyAlignment="1">
      <alignment vertical="center"/>
    </xf>
    <xf numFmtId="0" fontId="16" fillId="0" borderId="10" xfId="0" applyFont="1" applyBorder="1" applyAlignment="1">
      <alignment vertical="center"/>
    </xf>
    <xf numFmtId="0" fontId="7" fillId="0" borderId="10" xfId="0" applyFont="1" applyBorder="1" applyAlignment="1">
      <alignment vertical="center"/>
    </xf>
    <xf numFmtId="1" fontId="17" fillId="10" borderId="10" xfId="0" applyNumberFormat="1" applyFont="1" applyFill="1" applyBorder="1" applyAlignment="1">
      <alignment vertical="center"/>
    </xf>
    <xf numFmtId="165" fontId="7" fillId="0" borderId="10" xfId="4" applyNumberFormat="1" applyFont="1" applyBorder="1" applyAlignment="1">
      <alignment vertical="center"/>
    </xf>
    <xf numFmtId="165" fontId="6" fillId="0" borderId="11" xfId="4" applyNumberFormat="1" applyFont="1" applyBorder="1" applyAlignment="1">
      <alignment vertical="center"/>
    </xf>
    <xf numFmtId="1" fontId="6" fillId="11" borderId="10" xfId="0" applyNumberFormat="1" applyFont="1" applyFill="1" applyBorder="1" applyAlignment="1">
      <alignment vertical="center"/>
    </xf>
    <xf numFmtId="3" fontId="7" fillId="0" borderId="16" xfId="0" applyNumberFormat="1" applyFont="1" applyBorder="1" applyAlignment="1">
      <alignment vertical="center"/>
    </xf>
    <xf numFmtId="2" fontId="7" fillId="0" borderId="12" xfId="0" applyNumberFormat="1" applyFont="1" applyBorder="1" applyAlignment="1">
      <alignment horizontal="right" vertical="center"/>
    </xf>
    <xf numFmtId="3" fontId="6" fillId="0" borderId="12" xfId="0" applyNumberFormat="1" applyFont="1" applyFill="1" applyBorder="1" applyAlignment="1">
      <alignment vertical="center" wrapText="1"/>
    </xf>
    <xf numFmtId="9" fontId="7" fillId="0" borderId="12" xfId="2" applyNumberFormat="1" applyFont="1" applyBorder="1" applyAlignment="1">
      <alignment vertical="center"/>
    </xf>
    <xf numFmtId="2" fontId="7" fillId="0" borderId="21" xfId="0" applyNumberFormat="1" applyFont="1" applyBorder="1" applyAlignment="1">
      <alignment horizontal="right" vertical="center"/>
    </xf>
    <xf numFmtId="3" fontId="6" fillId="0" borderId="21" xfId="0" applyNumberFormat="1" applyFont="1" applyFill="1" applyBorder="1" applyAlignment="1">
      <alignment vertical="center" wrapText="1"/>
    </xf>
    <xf numFmtId="169" fontId="7" fillId="0" borderId="21" xfId="1" applyNumberFormat="1" applyFont="1" applyBorder="1" applyAlignment="1">
      <alignment vertical="center"/>
    </xf>
    <xf numFmtId="3" fontId="7" fillId="0" borderId="11" xfId="0" applyNumberFormat="1" applyFont="1" applyBorder="1" applyAlignment="1">
      <alignment vertical="center"/>
    </xf>
    <xf numFmtId="3" fontId="6" fillId="0" borderId="10" xfId="0" applyNumberFormat="1" applyFont="1" applyBorder="1" applyAlignment="1">
      <alignment vertical="center"/>
    </xf>
    <xf numFmtId="0" fontId="7" fillId="0" borderId="0" xfId="0" applyFont="1" applyBorder="1" applyAlignment="1">
      <alignment horizontal="right" vertical="center"/>
    </xf>
    <xf numFmtId="3" fontId="7" fillId="19" borderId="46" xfId="0" applyNumberFormat="1" applyFont="1" applyFill="1" applyBorder="1" applyAlignment="1">
      <alignment vertical="center"/>
    </xf>
    <xf numFmtId="169" fontId="6" fillId="19" borderId="46" xfId="4" applyNumberFormat="1" applyFont="1" applyFill="1" applyBorder="1" applyAlignment="1">
      <alignment vertical="center"/>
    </xf>
    <xf numFmtId="0" fontId="6" fillId="0" borderId="0" xfId="0" applyFont="1" applyBorder="1" applyAlignment="1">
      <alignment horizontal="right" vertical="center"/>
    </xf>
    <xf numFmtId="0" fontId="6" fillId="0" borderId="15" xfId="0" applyFont="1" applyBorder="1" applyAlignment="1">
      <alignment vertical="center"/>
    </xf>
    <xf numFmtId="0" fontId="6" fillId="0" borderId="12" xfId="0" applyFont="1" applyBorder="1" applyAlignment="1">
      <alignment vertical="center"/>
    </xf>
    <xf numFmtId="165" fontId="7" fillId="0" borderId="12" xfId="0" applyNumberFormat="1" applyFont="1" applyBorder="1" applyAlignment="1">
      <alignment vertical="center"/>
    </xf>
    <xf numFmtId="169" fontId="7" fillId="0" borderId="12" xfId="0" applyNumberFormat="1" applyFont="1" applyBorder="1" applyAlignment="1">
      <alignment vertical="center"/>
    </xf>
    <xf numFmtId="166" fontId="6" fillId="7" borderId="11" xfId="0" applyNumberFormat="1" applyFont="1" applyFill="1" applyBorder="1" applyAlignment="1">
      <alignment vertical="center"/>
    </xf>
    <xf numFmtId="0" fontId="6" fillId="7" borderId="11" xfId="0" applyFont="1" applyFill="1" applyBorder="1" applyAlignment="1">
      <alignment vertical="center"/>
    </xf>
    <xf numFmtId="169" fontId="46" fillId="7" borderId="11" xfId="0" applyNumberFormat="1" applyFont="1" applyFill="1" applyBorder="1" applyAlignment="1">
      <alignment vertical="center"/>
    </xf>
    <xf numFmtId="43" fontId="7" fillId="0" borderId="1" xfId="0" applyNumberFormat="1" applyFont="1" applyBorder="1" applyAlignment="1">
      <alignment vertical="center"/>
    </xf>
    <xf numFmtId="165" fontId="15" fillId="0" borderId="1" xfId="0" applyNumberFormat="1" applyFont="1" applyBorder="1" applyAlignment="1">
      <alignment vertical="center"/>
    </xf>
    <xf numFmtId="169" fontId="7" fillId="0" borderId="1" xfId="1" applyNumberFormat="1" applyFont="1" applyBorder="1" applyAlignment="1">
      <alignment vertical="center"/>
    </xf>
    <xf numFmtId="169" fontId="16" fillId="0" borderId="1" xfId="1" applyNumberFormat="1" applyFont="1" applyBorder="1" applyAlignment="1">
      <alignment vertical="center"/>
    </xf>
    <xf numFmtId="0" fontId="6" fillId="6" borderId="1" xfId="0" applyFont="1" applyFill="1" applyBorder="1"/>
    <xf numFmtId="169" fontId="6" fillId="6" borderId="1" xfId="0" applyNumberFormat="1" applyFont="1" applyFill="1" applyBorder="1" applyAlignment="1">
      <alignment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8" borderId="1" xfId="0" applyFont="1" applyFill="1" applyBorder="1" applyAlignment="1">
      <alignment horizontal="center" wrapText="1"/>
    </xf>
    <xf numFmtId="0" fontId="3" fillId="8" borderId="8" xfId="0" applyFont="1" applyFill="1" applyBorder="1" applyAlignment="1">
      <alignment vertical="center" wrapText="1"/>
    </xf>
    <xf numFmtId="0" fontId="3" fillId="8" borderId="9"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3" fontId="8" fillId="0" borderId="2" xfId="0" applyNumberFormat="1" applyFont="1" applyBorder="1" applyAlignment="1">
      <alignment horizontal="center" wrapText="1"/>
    </xf>
    <xf numFmtId="3" fontId="8" fillId="0" borderId="3" xfId="0" applyNumberFormat="1" applyFont="1" applyBorder="1" applyAlignment="1">
      <alignment horizontal="center" wrapText="1"/>
    </xf>
    <xf numFmtId="0" fontId="3" fillId="9" borderId="8"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7" borderId="8" xfId="0" applyFont="1" applyFill="1" applyBorder="1" applyAlignment="1">
      <alignment vertical="center" wrapText="1"/>
    </xf>
    <xf numFmtId="0" fontId="3" fillId="7" borderId="9" xfId="0" applyFont="1" applyFill="1" applyBorder="1" applyAlignment="1">
      <alignment vertical="center" wrapText="1"/>
    </xf>
    <xf numFmtId="0" fontId="3" fillId="7" borderId="8"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13" fillId="0" borderId="0" xfId="0" applyFont="1" applyAlignment="1">
      <alignment horizontal="center"/>
    </xf>
    <xf numFmtId="0" fontId="6" fillId="13" borderId="47" xfId="0" applyFont="1" applyFill="1" applyBorder="1" applyAlignment="1">
      <alignment wrapText="1"/>
    </xf>
    <xf numFmtId="0" fontId="6" fillId="13" borderId="20" xfId="0" applyFont="1" applyFill="1" applyBorder="1" applyAlignment="1">
      <alignment wrapText="1"/>
    </xf>
    <xf numFmtId="0" fontId="2" fillId="13" borderId="0" xfId="0" applyFont="1" applyFill="1" applyAlignment="1">
      <alignment wrapText="1"/>
    </xf>
    <xf numFmtId="165" fontId="6" fillId="12" borderId="19" xfId="0" applyNumberFormat="1" applyFont="1" applyFill="1" applyBorder="1" applyAlignment="1">
      <alignment wrapText="1"/>
    </xf>
    <xf numFmtId="0" fontId="2" fillId="12" borderId="15" xfId="0" applyFont="1" applyFill="1" applyBorder="1" applyAlignment="1">
      <alignment wrapText="1"/>
    </xf>
    <xf numFmtId="0" fontId="6" fillId="13" borderId="17" xfId="0" applyFont="1" applyFill="1" applyBorder="1" applyAlignment="1">
      <alignment wrapText="1"/>
    </xf>
    <xf numFmtId="0" fontId="2" fillId="13" borderId="18" xfId="0" applyFont="1" applyFill="1" applyBorder="1" applyAlignment="1">
      <alignment wrapText="1"/>
    </xf>
    <xf numFmtId="0" fontId="6" fillId="12" borderId="19" xfId="0" applyFont="1" applyFill="1" applyBorder="1" applyAlignment="1">
      <alignment wrapText="1"/>
    </xf>
    <xf numFmtId="0" fontId="6" fillId="13" borderId="19" xfId="0" applyFont="1" applyFill="1" applyBorder="1" applyAlignment="1">
      <alignment wrapText="1"/>
    </xf>
    <xf numFmtId="0" fontId="2" fillId="13" borderId="15" xfId="0" applyFont="1" applyFill="1" applyBorder="1" applyAlignment="1">
      <alignment wrapText="1"/>
    </xf>
    <xf numFmtId="0" fontId="6" fillId="12" borderId="20" xfId="0" applyFont="1" applyFill="1" applyBorder="1" applyAlignment="1">
      <alignment wrapText="1"/>
    </xf>
    <xf numFmtId="0" fontId="2" fillId="12" borderId="0" xfId="0" applyFont="1" applyFill="1" applyAlignment="1">
      <alignment wrapText="1"/>
    </xf>
    <xf numFmtId="0" fontId="6" fillId="12" borderId="17" xfId="0" applyFont="1" applyFill="1" applyBorder="1" applyAlignment="1">
      <alignment wrapText="1"/>
    </xf>
    <xf numFmtId="0" fontId="2" fillId="12" borderId="18" xfId="0" applyFont="1" applyFill="1" applyBorder="1" applyAlignment="1">
      <alignment wrapText="1"/>
    </xf>
    <xf numFmtId="0" fontId="6" fillId="12" borderId="14" xfId="0" applyFont="1" applyFill="1" applyBorder="1" applyAlignment="1">
      <alignment wrapText="1"/>
    </xf>
    <xf numFmtId="0" fontId="6" fillId="13" borderId="8" xfId="0" applyFont="1" applyFill="1" applyBorder="1" applyAlignment="1">
      <alignment wrapText="1"/>
    </xf>
    <xf numFmtId="0" fontId="6" fillId="12" borderId="15" xfId="0" applyFont="1" applyFill="1" applyBorder="1" applyAlignment="1">
      <alignment wrapText="1"/>
    </xf>
    <xf numFmtId="0" fontId="23" fillId="12" borderId="19" xfId="0" applyFont="1" applyFill="1" applyBorder="1" applyAlignment="1">
      <alignment wrapText="1"/>
    </xf>
    <xf numFmtId="0" fontId="2" fillId="13" borderId="47" xfId="0" applyFont="1" applyFill="1" applyBorder="1" applyAlignment="1">
      <alignment wrapText="1"/>
    </xf>
    <xf numFmtId="0" fontId="2" fillId="12" borderId="47" xfId="0" applyFont="1" applyFill="1" applyBorder="1" applyAlignment="1">
      <alignment wrapText="1"/>
    </xf>
    <xf numFmtId="0" fontId="30" fillId="16" borderId="2" xfId="0" applyFont="1" applyFill="1" applyBorder="1" applyAlignment="1">
      <alignment vertical="center" wrapText="1"/>
    </xf>
    <xf numFmtId="0" fontId="30" fillId="16" borderId="6" xfId="0" applyFont="1" applyFill="1" applyBorder="1" applyAlignment="1">
      <alignment vertical="center" wrapText="1"/>
    </xf>
    <xf numFmtId="0" fontId="30" fillId="16" borderId="23" xfId="0" applyFont="1" applyFill="1" applyBorder="1" applyAlignment="1">
      <alignment vertical="center" wrapText="1"/>
    </xf>
    <xf numFmtId="0" fontId="38" fillId="0" borderId="2" xfId="0" applyFont="1" applyBorder="1" applyAlignment="1">
      <alignment wrapText="1"/>
    </xf>
    <xf numFmtId="0" fontId="38" fillId="0" borderId="6" xfId="0" applyFont="1" applyBorder="1" applyAlignment="1">
      <alignment wrapText="1"/>
    </xf>
    <xf numFmtId="0" fontId="38" fillId="0" borderId="23" xfId="0" applyFont="1" applyBorder="1" applyAlignment="1">
      <alignment wrapText="1"/>
    </xf>
    <xf numFmtId="0" fontId="30" fillId="17" borderId="38" xfId="0" applyFont="1" applyFill="1" applyBorder="1" applyAlignment="1">
      <alignment vertical="center" wrapText="1"/>
    </xf>
    <xf numFmtId="0" fontId="30" fillId="17" borderId="39" xfId="0" applyFont="1" applyFill="1" applyBorder="1" applyAlignment="1">
      <alignment vertical="center" wrapText="1"/>
    </xf>
    <xf numFmtId="0" fontId="30" fillId="17" borderId="40" xfId="0" applyFont="1" applyFill="1" applyBorder="1" applyAlignment="1">
      <alignment vertical="center" wrapText="1"/>
    </xf>
    <xf numFmtId="0" fontId="30" fillId="17" borderId="41" xfId="0" applyFont="1" applyFill="1" applyBorder="1" applyAlignment="1">
      <alignment vertical="center" wrapText="1"/>
    </xf>
    <xf numFmtId="0" fontId="30" fillId="17" borderId="42" xfId="0" applyFont="1" applyFill="1" applyBorder="1" applyAlignment="1">
      <alignment vertical="center" wrapText="1"/>
    </xf>
    <xf numFmtId="0" fontId="30" fillId="17" borderId="7" xfId="0" applyFont="1" applyFill="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40" xfId="0" applyFont="1" applyBorder="1" applyAlignment="1">
      <alignment vertical="center" wrapText="1"/>
    </xf>
    <xf numFmtId="0" fontId="38" fillId="14" borderId="37" xfId="0" applyFont="1" applyFill="1" applyBorder="1" applyAlignment="1">
      <alignment wrapText="1"/>
    </xf>
    <xf numFmtId="0" fontId="38" fillId="14" borderId="24" xfId="0" applyFont="1" applyFill="1" applyBorder="1" applyAlignment="1">
      <alignment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30" fillId="0" borderId="7" xfId="0" applyFont="1" applyBorder="1" applyAlignment="1">
      <alignment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40" xfId="0" applyFont="1" applyBorder="1" applyAlignment="1">
      <alignment vertical="center" wrapText="1"/>
    </xf>
    <xf numFmtId="0" fontId="27" fillId="14" borderId="37"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36" fillId="0" borderId="41" xfId="0" applyFont="1" applyBorder="1" applyAlignment="1">
      <alignment vertical="center" wrapText="1"/>
    </xf>
    <xf numFmtId="0" fontId="36" fillId="0" borderId="42" xfId="0" applyFont="1" applyBorder="1" applyAlignment="1">
      <alignment vertical="center" wrapText="1"/>
    </xf>
    <xf numFmtId="0" fontId="36" fillId="0" borderId="7" xfId="0" applyFont="1" applyBorder="1" applyAlignment="1">
      <alignment vertical="center" wrapText="1"/>
    </xf>
    <xf numFmtId="0" fontId="27" fillId="0" borderId="2" xfId="0" applyFont="1" applyBorder="1" applyAlignment="1">
      <alignment vertical="center" wrapText="1"/>
    </xf>
    <xf numFmtId="0" fontId="27" fillId="0" borderId="6" xfId="0" applyFont="1" applyBorder="1" applyAlignment="1">
      <alignment vertical="center" wrapText="1"/>
    </xf>
    <xf numFmtId="0" fontId="27" fillId="0" borderId="23" xfId="0" applyFont="1" applyBorder="1" applyAlignment="1">
      <alignment vertical="center" wrapText="1"/>
    </xf>
  </cellXfs>
  <cellStyles count="219">
    <cellStyle name="20% - Accent1 2" xfId="8"/>
    <cellStyle name="20% - Accent1 3" xfId="9"/>
    <cellStyle name="20% - Accent1 4" xfId="10"/>
    <cellStyle name="20% - Accent1 5" xfId="11"/>
    <cellStyle name="20% - Accent2 2" xfId="12"/>
    <cellStyle name="20% - Accent2 3" xfId="13"/>
    <cellStyle name="20% - Accent2 4" xfId="14"/>
    <cellStyle name="20% - Accent2 5" xfId="15"/>
    <cellStyle name="20% - Accent3 2" xfId="16"/>
    <cellStyle name="20% - Accent3 3" xfId="17"/>
    <cellStyle name="20% - Accent3 4" xfId="18"/>
    <cellStyle name="20% - Accent3 5" xfId="19"/>
    <cellStyle name="20% - Accent4 2" xfId="20"/>
    <cellStyle name="20% - Accent4 2 2" xfId="21"/>
    <cellStyle name="20% - Accent4 2 3" xfId="22"/>
    <cellStyle name="20% - Accent4 2 4" xfId="23"/>
    <cellStyle name="20% - Accent4 2 5" xfId="24"/>
    <cellStyle name="20% - Accent4 3" xfId="25"/>
    <cellStyle name="20% - Accent4 4" xfId="26"/>
    <cellStyle name="20% - Accent4 5" xfId="27"/>
    <cellStyle name="20% - Accent5 2" xfId="28"/>
    <cellStyle name="20% - Accent5 2 2" xfId="29"/>
    <cellStyle name="20% - Accent5 2 3" xfId="30"/>
    <cellStyle name="20% - Accent5 2 4" xfId="31"/>
    <cellStyle name="20% - Accent5 2 5" xfId="32"/>
    <cellStyle name="20% - Accent5 3" xfId="33"/>
    <cellStyle name="20% - Accent5 4" xfId="34"/>
    <cellStyle name="20% - Accent5 5" xfId="35"/>
    <cellStyle name="20% - Accent6 2"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2" xfId="52"/>
    <cellStyle name="40% - Accent4 3" xfId="53"/>
    <cellStyle name="40% - Accent4 4" xfId="54"/>
    <cellStyle name="40% - Accent4 5" xfId="55"/>
    <cellStyle name="40% - Accent5 2" xfId="56"/>
    <cellStyle name="40% - Accent5 3" xfId="57"/>
    <cellStyle name="40% - Accent5 4" xfId="58"/>
    <cellStyle name="40% - Accent5 5" xfId="59"/>
    <cellStyle name="40% - Accent6 2" xfId="60"/>
    <cellStyle name="40% - Accent6 3" xfId="61"/>
    <cellStyle name="40% - Accent6 4" xfId="62"/>
    <cellStyle name="40% - Accent6 5" xfId="63"/>
    <cellStyle name="60% - Accent1 2" xfId="64"/>
    <cellStyle name="60% - Accent1 3" xfId="65"/>
    <cellStyle name="60% - Accent1 4" xfId="66"/>
    <cellStyle name="60% - Accent1 5" xfId="67"/>
    <cellStyle name="60% - Accent2 2" xfId="68"/>
    <cellStyle name="60% - Accent2 3" xfId="69"/>
    <cellStyle name="60% - Accent2 4" xfId="70"/>
    <cellStyle name="60% - Accent2 5" xfId="71"/>
    <cellStyle name="60% - Accent3 2" xfId="72"/>
    <cellStyle name="60% - Accent3 3" xfId="73"/>
    <cellStyle name="60% - Accent3 4" xfId="74"/>
    <cellStyle name="60% - Accent3 5" xfId="75"/>
    <cellStyle name="60% - Accent4 2" xfId="76"/>
    <cellStyle name="60% - Accent4 3" xfId="77"/>
    <cellStyle name="60% - Accent4 4" xfId="78"/>
    <cellStyle name="60% - Accent4 5" xfId="79"/>
    <cellStyle name="60% - Accent5 2" xfId="80"/>
    <cellStyle name="60% - Accent5 3" xfId="81"/>
    <cellStyle name="60% - Accent5 4" xfId="82"/>
    <cellStyle name="60% - Accent5 5" xfId="83"/>
    <cellStyle name="60% - Accent6 2" xfId="84"/>
    <cellStyle name="60% - Accent6 3" xfId="85"/>
    <cellStyle name="60% - Accent6 4" xfId="86"/>
    <cellStyle name="60% - Accent6 5" xfId="87"/>
    <cellStyle name="Accent1 2" xfId="88"/>
    <cellStyle name="Accent1 3" xfId="89"/>
    <cellStyle name="Accent1 4" xfId="90"/>
    <cellStyle name="Accent1 5" xfId="91"/>
    <cellStyle name="Accent2 2" xfId="92"/>
    <cellStyle name="Accent2 3" xfId="93"/>
    <cellStyle name="Accent2 4" xfId="94"/>
    <cellStyle name="Accent2 5" xfId="95"/>
    <cellStyle name="Accent3 2" xfId="96"/>
    <cellStyle name="Accent3 3" xfId="97"/>
    <cellStyle name="Accent3 4" xfId="98"/>
    <cellStyle name="Accent3 5" xfId="99"/>
    <cellStyle name="Accent4 2" xfId="100"/>
    <cellStyle name="Accent4 3" xfId="101"/>
    <cellStyle name="Accent4 4" xfId="102"/>
    <cellStyle name="Accent4 5" xfId="103"/>
    <cellStyle name="Accent5 2" xfId="104"/>
    <cellStyle name="Accent5 3" xfId="105"/>
    <cellStyle name="Accent5 4" xfId="106"/>
    <cellStyle name="Accent5 5" xfId="107"/>
    <cellStyle name="Accent6 2" xfId="108"/>
    <cellStyle name="Accent6 3" xfId="109"/>
    <cellStyle name="Accent6 4" xfId="110"/>
    <cellStyle name="Accent6 5" xfId="111"/>
    <cellStyle name="Bad 2" xfId="112"/>
    <cellStyle name="Bad 3" xfId="113"/>
    <cellStyle name="Bad 4" xfId="114"/>
    <cellStyle name="Bad 5" xfId="115"/>
    <cellStyle name="Calculation 2" xfId="116"/>
    <cellStyle name="Calculation 3" xfId="117"/>
    <cellStyle name="Calculation 4" xfId="118"/>
    <cellStyle name="Calculation 5" xfId="119"/>
    <cellStyle name="Check Cell 2" xfId="120"/>
    <cellStyle name="Check Cell 3" xfId="121"/>
    <cellStyle name="Check Cell 4" xfId="122"/>
    <cellStyle name="Check Cell 5" xfId="123"/>
    <cellStyle name="Comma" xfId="1" builtinId="3"/>
    <cellStyle name="Comma 10" xfId="124"/>
    <cellStyle name="Comma 2" xfId="4"/>
    <cellStyle name="Comma 2 2" xfId="125"/>
    <cellStyle name="Comma 2 2 2" xfId="126"/>
    <cellStyle name="Comma 2 2 2 2" xfId="127"/>
    <cellStyle name="Comma 2 2 2 3" xfId="128"/>
    <cellStyle name="Comma 2 2 3" xfId="129"/>
    <cellStyle name="Comma 2 2 4" xfId="130"/>
    <cellStyle name="Comma 2 2 5" xfId="131"/>
    <cellStyle name="Comma 2 2 6" xfId="132"/>
    <cellStyle name="Comma 2 3" xfId="133"/>
    <cellStyle name="Comma 2 4" xfId="134"/>
    <cellStyle name="Comma 2 5" xfId="135"/>
    <cellStyle name="Comma 2 6" xfId="136"/>
    <cellStyle name="Comma 3" xfId="137"/>
    <cellStyle name="Comma 4" xfId="138"/>
    <cellStyle name="Comma 6 2" xfId="139"/>
    <cellStyle name="Comma 6 3" xfId="140"/>
    <cellStyle name="Comma 7 2" xfId="141"/>
    <cellStyle name="Comma 7 3" xfId="142"/>
    <cellStyle name="Comma 8" xfId="143"/>
    <cellStyle name="Currency" xfId="7" builtinId="4"/>
    <cellStyle name="Explanatory Text 2" xfId="144"/>
    <cellStyle name="Explanatory Text 3" xfId="145"/>
    <cellStyle name="Explanatory Text 4" xfId="146"/>
    <cellStyle name="Explanatory Text 5" xfId="147"/>
    <cellStyle name="Good 2" xfId="148"/>
    <cellStyle name="Good 3" xfId="149"/>
    <cellStyle name="Good 4" xfId="150"/>
    <cellStyle name="Good 5" xfId="151"/>
    <cellStyle name="Heading 1 2" xfId="152"/>
    <cellStyle name="Heading 1 3" xfId="153"/>
    <cellStyle name="Heading 1 4" xfId="154"/>
    <cellStyle name="Heading 1 5" xfId="155"/>
    <cellStyle name="Heading 2 2" xfId="156"/>
    <cellStyle name="Heading 2 3" xfId="157"/>
    <cellStyle name="Heading 2 4" xfId="158"/>
    <cellStyle name="Heading 2 5" xfId="159"/>
    <cellStyle name="Heading 3 2" xfId="160"/>
    <cellStyle name="Heading 3 3" xfId="161"/>
    <cellStyle name="Heading 3 4" xfId="162"/>
    <cellStyle name="Heading 3 5" xfId="163"/>
    <cellStyle name="Heading 4 2" xfId="164"/>
    <cellStyle name="Heading 4 3" xfId="165"/>
    <cellStyle name="Heading 4 4" xfId="166"/>
    <cellStyle name="Heading 4 5" xfId="167"/>
    <cellStyle name="Hyperlink 2" xfId="168"/>
    <cellStyle name="Input 2" xfId="169"/>
    <cellStyle name="Input 3" xfId="170"/>
    <cellStyle name="Input 4" xfId="171"/>
    <cellStyle name="Input 5" xfId="172"/>
    <cellStyle name="Linked Cell 2" xfId="173"/>
    <cellStyle name="Linked Cell 3" xfId="174"/>
    <cellStyle name="Linked Cell 4" xfId="175"/>
    <cellStyle name="Linked Cell 5" xfId="176"/>
    <cellStyle name="Neutral 2" xfId="177"/>
    <cellStyle name="Neutral 3" xfId="178"/>
    <cellStyle name="Neutral 4" xfId="179"/>
    <cellStyle name="Neutral 5" xfId="180"/>
    <cellStyle name="Normal" xfId="0" builtinId="0"/>
    <cellStyle name="Normal 2" xfId="3"/>
    <cellStyle name="Normal 2 2" xfId="6"/>
    <cellStyle name="Normal 2 2 2" xfId="181"/>
    <cellStyle name="Normal 2 3" xfId="182"/>
    <cellStyle name="Normal 2 4" xfId="183"/>
    <cellStyle name="Normal 2 5" xfId="184"/>
    <cellStyle name="Normal 3" xfId="5"/>
    <cellStyle name="Normal 4" xfId="185"/>
    <cellStyle name="Normal 5 2" xfId="186"/>
    <cellStyle name="Normal 5 3" xfId="187"/>
    <cellStyle name="Note 2" xfId="188"/>
    <cellStyle name="Note 3" xfId="189"/>
    <cellStyle name="Note 4" xfId="190"/>
    <cellStyle name="Note 5" xfId="191"/>
    <cellStyle name="Note 6" xfId="192"/>
    <cellStyle name="Output 2" xfId="193"/>
    <cellStyle name="Output 3" xfId="194"/>
    <cellStyle name="Output 4" xfId="195"/>
    <cellStyle name="Output 5" xfId="196"/>
    <cellStyle name="Percent" xfId="2" builtinId="5"/>
    <cellStyle name="Percent 2" xfId="197"/>
    <cellStyle name="Percent 2 2" xfId="198"/>
    <cellStyle name="Percent 2 3" xfId="199"/>
    <cellStyle name="Percent 2 4" xfId="200"/>
    <cellStyle name="Percent 2 5" xfId="201"/>
    <cellStyle name="Percent 2 6" xfId="202"/>
    <cellStyle name="Title 2" xfId="203"/>
    <cellStyle name="Title 3" xfId="204"/>
    <cellStyle name="Title 4" xfId="205"/>
    <cellStyle name="Title 5" xfId="206"/>
    <cellStyle name="Total 2" xfId="207"/>
    <cellStyle name="Total 2 2" xfId="208"/>
    <cellStyle name="Total 2 3" xfId="209"/>
    <cellStyle name="Total 2 4" xfId="210"/>
    <cellStyle name="Total 2 5" xfId="211"/>
    <cellStyle name="Total 3" xfId="212"/>
    <cellStyle name="Total 4" xfId="213"/>
    <cellStyle name="Total 5" xfId="214"/>
    <cellStyle name="Warning Text 2" xfId="215"/>
    <cellStyle name="Warning Text 3" xfId="216"/>
    <cellStyle name="Warning Text 4" xfId="217"/>
    <cellStyle name="Warning Text 5" xfId="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xtended%20NAF%202010-2012%20costing%20workbook%20-Aug%202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20Plan%20and%20detailed%20-Budget-Malaria%20Round%2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OBJECTIVE SUMMARY"/>
      <sheetName val="COST SUMMARY"/>
      <sheetName val="SUMMARY BY OBJECTIVE"/>
      <sheetName val="SUMMARY BY STRATEGY"/>
      <sheetName val="NAF 2010-2012 COSTING"/>
      <sheetName val="Impl Logframe"/>
      <sheetName val="ExpCat1"/>
      <sheetName val="ExpCat2"/>
      <sheetName val="Data"/>
      <sheetName val="ExpYr"/>
      <sheetName val="OBJ SUM"/>
      <sheetName val="DATA "/>
      <sheetName val="Sheet1-1"/>
      <sheetName val="UNIT COST DATA"/>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row r="3">
          <cell r="F3" t="str">
            <v>Human Resources</v>
          </cell>
          <cell r="H3" t="str">
            <v>FBO</v>
          </cell>
        </row>
        <row r="4">
          <cell r="F4" t="str">
            <v>Technical &amp; Management Assistance</v>
          </cell>
          <cell r="H4" t="str">
            <v>NGO/CBO/Academic</v>
          </cell>
        </row>
        <row r="5">
          <cell r="F5" t="str">
            <v>Training</v>
          </cell>
          <cell r="H5" t="str">
            <v>Private Sector</v>
          </cell>
        </row>
        <row r="6">
          <cell r="F6" t="str">
            <v>Health Products and Health Equipment</v>
          </cell>
          <cell r="H6" t="str">
            <v>MoH</v>
          </cell>
        </row>
        <row r="7">
          <cell r="F7" t="str">
            <v>Pharmaceutical Products (Medicines)</v>
          </cell>
          <cell r="H7" t="str">
            <v>Other Government</v>
          </cell>
        </row>
        <row r="8">
          <cell r="F8" t="str">
            <v>Procurement and Supply Management Costs (PSM)</v>
          </cell>
          <cell r="H8" t="str">
            <v>UNDP</v>
          </cell>
        </row>
        <row r="9">
          <cell r="F9" t="str">
            <v>Infrastructure and Other Equipment</v>
          </cell>
          <cell r="H9" t="str">
            <v>Other Multilateral Organisation</v>
          </cell>
        </row>
        <row r="10">
          <cell r="F10" t="str">
            <v>Communication Materials</v>
          </cell>
        </row>
        <row r="11">
          <cell r="F11" t="str">
            <v>Monitoring and Evaluation (M&amp;E)</v>
          </cell>
        </row>
        <row r="12">
          <cell r="F12" t="str">
            <v>Living Support to Clients/Target Population</v>
          </cell>
        </row>
        <row r="13">
          <cell r="F13" t="str">
            <v>Planning and Administration</v>
          </cell>
        </row>
        <row r="14">
          <cell r="F14" t="str">
            <v>Overheads</v>
          </cell>
        </row>
        <row r="15">
          <cell r="F15" t="str">
            <v>Other</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B1" workbookViewId="0">
      <selection activeCell="B7" sqref="B7"/>
    </sheetView>
  </sheetViews>
  <sheetFormatPr baseColWidth="10" defaultColWidth="8.83203125" defaultRowHeight="14" x14ac:dyDescent="0"/>
  <cols>
    <col min="1" max="1" width="45.83203125" customWidth="1"/>
    <col min="2" max="2" width="15.83203125" customWidth="1"/>
    <col min="3" max="3" width="19" customWidth="1"/>
    <col min="4" max="4" width="18.1640625" customWidth="1"/>
    <col min="5" max="5" width="18.83203125" customWidth="1"/>
  </cols>
  <sheetData>
    <row r="1" spans="1:5">
      <c r="A1" s="226"/>
      <c r="B1" s="227">
        <v>2013</v>
      </c>
      <c r="C1" s="227">
        <v>2014</v>
      </c>
      <c r="D1" s="227">
        <v>2015</v>
      </c>
      <c r="E1" s="227">
        <v>2016</v>
      </c>
    </row>
    <row r="2" spans="1:5">
      <c r="A2" s="228" t="s">
        <v>335</v>
      </c>
      <c r="B2" s="229"/>
      <c r="C2" s="229"/>
      <c r="D2" s="229"/>
      <c r="E2" s="229"/>
    </row>
    <row r="3" spans="1:5">
      <c r="A3" s="228" t="s">
        <v>331</v>
      </c>
      <c r="B3" s="229"/>
      <c r="C3" s="229"/>
      <c r="D3" s="229"/>
      <c r="E3" s="229"/>
    </row>
    <row r="4" spans="1:5">
      <c r="A4" s="228" t="s">
        <v>332</v>
      </c>
      <c r="B4" s="229"/>
      <c r="C4" s="229"/>
      <c r="D4" s="229"/>
      <c r="E4" s="229"/>
    </row>
    <row r="5" spans="1:5">
      <c r="A5" s="228" t="s">
        <v>333</v>
      </c>
      <c r="B5" s="229"/>
      <c r="C5" s="229"/>
      <c r="D5" s="229"/>
      <c r="E5" s="229"/>
    </row>
    <row r="6" spans="1:5">
      <c r="A6" s="228" t="s">
        <v>378</v>
      </c>
      <c r="B6" s="229">
        <f>SUM(B3:B5)</f>
        <v>0</v>
      </c>
      <c r="C6" s="229">
        <f t="shared" ref="C6:E6" si="0">SUM(C3:C5)</f>
        <v>0</v>
      </c>
      <c r="D6" s="229">
        <f t="shared" si="0"/>
        <v>0</v>
      </c>
      <c r="E6" s="229">
        <f t="shared" si="0"/>
        <v>0</v>
      </c>
    </row>
    <row r="7" spans="1:5">
      <c r="A7" s="228" t="s">
        <v>334</v>
      </c>
      <c r="B7" s="229">
        <f>+B2-B6</f>
        <v>0</v>
      </c>
      <c r="C7" s="229">
        <f t="shared" ref="C7:E7" si="1">+C2-C6</f>
        <v>0</v>
      </c>
      <c r="D7" s="229">
        <f t="shared" si="1"/>
        <v>0</v>
      </c>
      <c r="E7" s="229">
        <f t="shared" si="1"/>
        <v>0</v>
      </c>
    </row>
    <row r="14" spans="1:5">
      <c r="A14" s="264"/>
    </row>
    <row r="15" spans="1:5">
      <c r="A15" s="264"/>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1" workbookViewId="0">
      <selection activeCell="M36" sqref="M36"/>
    </sheetView>
  </sheetViews>
  <sheetFormatPr baseColWidth="10" defaultColWidth="8.83203125" defaultRowHeight="14" x14ac:dyDescent="0"/>
  <cols>
    <col min="1" max="1" width="28.83203125" customWidth="1"/>
  </cols>
  <sheetData>
    <row r="1" spans="1:8" ht="15" thickBot="1">
      <c r="A1" s="184" t="s">
        <v>215</v>
      </c>
    </row>
    <row r="2" spans="1:8" ht="15" thickBot="1">
      <c r="A2" s="185"/>
      <c r="B2" s="186">
        <v>2011</v>
      </c>
      <c r="C2" s="186">
        <v>2012</v>
      </c>
      <c r="D2" s="186">
        <v>2013</v>
      </c>
      <c r="E2" s="186">
        <v>2014</v>
      </c>
      <c r="F2" s="186">
        <v>2015</v>
      </c>
      <c r="G2" s="186">
        <v>2016</v>
      </c>
      <c r="H2" s="186" t="s">
        <v>134</v>
      </c>
    </row>
    <row r="3" spans="1:8" ht="15" thickBot="1">
      <c r="A3" s="346"/>
      <c r="B3" s="347"/>
      <c r="C3" s="347"/>
      <c r="D3" s="347"/>
      <c r="E3" s="347"/>
      <c r="F3" s="347"/>
      <c r="G3" s="348"/>
      <c r="H3" s="187"/>
    </row>
    <row r="4" spans="1:8">
      <c r="A4" s="349"/>
      <c r="B4" s="350"/>
      <c r="C4" s="350"/>
      <c r="D4" s="350"/>
      <c r="E4" s="350"/>
      <c r="F4" s="350"/>
      <c r="G4" s="350"/>
      <c r="H4" s="351"/>
    </row>
    <row r="5" spans="1:8" ht="15" thickBot="1">
      <c r="A5" s="352" t="s">
        <v>189</v>
      </c>
      <c r="B5" s="353"/>
      <c r="C5" s="353"/>
      <c r="D5" s="353"/>
      <c r="E5" s="353"/>
      <c r="F5" s="353"/>
      <c r="G5" s="353"/>
      <c r="H5" s="354"/>
    </row>
    <row r="6" spans="1:8">
      <c r="A6" s="355"/>
      <c r="B6" s="356"/>
      <c r="C6" s="356"/>
      <c r="D6" s="356"/>
      <c r="E6" s="356"/>
      <c r="F6" s="356"/>
      <c r="G6" s="357"/>
      <c r="H6" s="358"/>
    </row>
    <row r="7" spans="1:8" ht="15" thickBot="1">
      <c r="A7" s="360" t="s">
        <v>190</v>
      </c>
      <c r="B7" s="361"/>
      <c r="C7" s="361"/>
      <c r="D7" s="361"/>
      <c r="E7" s="361"/>
      <c r="F7" s="361"/>
      <c r="G7" s="362"/>
      <c r="H7" s="359"/>
    </row>
    <row r="8" spans="1:8" ht="15" thickBot="1">
      <c r="A8" s="188" t="s">
        <v>191</v>
      </c>
      <c r="B8" s="176"/>
      <c r="C8" s="176"/>
      <c r="D8" s="176"/>
      <c r="E8" s="176"/>
      <c r="F8" s="176"/>
      <c r="G8" s="176"/>
      <c r="H8" s="189"/>
    </row>
    <row r="9" spans="1:8" ht="46.5" customHeight="1" thickBot="1">
      <c r="A9" s="188" t="s">
        <v>192</v>
      </c>
      <c r="B9" s="176"/>
      <c r="C9" s="176"/>
      <c r="D9" s="176"/>
      <c r="E9" s="176"/>
      <c r="F9" s="176"/>
      <c r="G9" s="176"/>
      <c r="H9" s="189"/>
    </row>
    <row r="10" spans="1:8" ht="15" thickBot="1">
      <c r="A10" s="147" t="s">
        <v>193</v>
      </c>
      <c r="B10" s="176"/>
      <c r="C10" s="176"/>
      <c r="D10" s="176"/>
      <c r="E10" s="176"/>
      <c r="F10" s="176"/>
      <c r="G10" s="176"/>
      <c r="H10" s="189"/>
    </row>
    <row r="11" spans="1:8" ht="15" thickBot="1">
      <c r="A11" s="190" t="s">
        <v>194</v>
      </c>
      <c r="B11" s="191"/>
      <c r="C11" s="191"/>
      <c r="D11" s="191"/>
      <c r="E11" s="191"/>
      <c r="F11" s="191"/>
      <c r="G11" s="191"/>
      <c r="H11" s="189"/>
    </row>
    <row r="12" spans="1:8" ht="16" thickTop="1" thickBot="1">
      <c r="A12" s="192" t="s">
        <v>239</v>
      </c>
      <c r="B12" s="193"/>
      <c r="C12" s="193"/>
      <c r="D12" s="193"/>
      <c r="E12" s="193"/>
      <c r="F12" s="193"/>
      <c r="G12" s="193"/>
      <c r="H12" s="189"/>
    </row>
    <row r="13" spans="1:8" ht="15" thickBot="1">
      <c r="A13" s="194"/>
      <c r="B13" s="195"/>
      <c r="C13" s="195"/>
      <c r="D13" s="195"/>
      <c r="E13" s="195"/>
      <c r="F13" s="195"/>
      <c r="G13" s="195"/>
      <c r="H13" s="187"/>
    </row>
    <row r="14" spans="1:8">
      <c r="A14" s="355"/>
      <c r="B14" s="356"/>
      <c r="C14" s="356"/>
      <c r="D14" s="356"/>
      <c r="E14" s="356"/>
      <c r="F14" s="356"/>
      <c r="G14" s="357"/>
      <c r="H14" s="358"/>
    </row>
    <row r="15" spans="1:8" ht="15" thickBot="1">
      <c r="A15" s="360" t="s">
        <v>195</v>
      </c>
      <c r="B15" s="361"/>
      <c r="C15" s="361"/>
      <c r="D15" s="361"/>
      <c r="E15" s="361"/>
      <c r="F15" s="361"/>
      <c r="G15" s="362"/>
      <c r="H15" s="359"/>
    </row>
    <row r="16" spans="1:8" ht="15" thickBot="1">
      <c r="A16" s="188" t="s">
        <v>196</v>
      </c>
      <c r="B16" s="177"/>
      <c r="C16" s="176"/>
      <c r="D16" s="176"/>
      <c r="E16" s="176"/>
      <c r="F16" s="176"/>
      <c r="G16" s="176"/>
      <c r="H16" s="189"/>
    </row>
    <row r="17" spans="1:8" ht="25" thickBot="1">
      <c r="A17" s="188" t="s">
        <v>197</v>
      </c>
      <c r="B17" s="176"/>
      <c r="C17" s="176"/>
      <c r="D17" s="176"/>
      <c r="E17" s="176"/>
      <c r="F17" s="176"/>
      <c r="G17" s="176"/>
      <c r="H17" s="189"/>
    </row>
    <row r="18" spans="1:8" ht="25" thickBot="1">
      <c r="A18" s="188" t="s">
        <v>198</v>
      </c>
      <c r="B18" s="177"/>
      <c r="C18" s="177"/>
      <c r="D18" s="176"/>
      <c r="E18" s="176"/>
      <c r="F18" s="176"/>
      <c r="G18" s="176"/>
      <c r="H18" s="189"/>
    </row>
    <row r="19" spans="1:8" ht="15" thickBot="1">
      <c r="A19" s="188" t="s">
        <v>199</v>
      </c>
      <c r="B19" s="176"/>
      <c r="C19" s="176"/>
      <c r="D19" s="176"/>
      <c r="E19" s="176"/>
      <c r="F19" s="176"/>
      <c r="G19" s="176"/>
      <c r="H19" s="189"/>
    </row>
    <row r="20" spans="1:8" ht="15" thickBot="1">
      <c r="A20" s="147" t="s">
        <v>200</v>
      </c>
      <c r="B20" s="176"/>
      <c r="C20" s="176"/>
      <c r="D20" s="176"/>
      <c r="E20" s="176"/>
      <c r="F20" s="176"/>
      <c r="G20" s="176"/>
      <c r="H20" s="189"/>
    </row>
    <row r="21" spans="1:8" ht="15" thickBot="1">
      <c r="A21" s="147" t="s">
        <v>142</v>
      </c>
      <c r="B21" s="176"/>
      <c r="C21" s="176"/>
      <c r="D21" s="176"/>
      <c r="E21" s="176"/>
      <c r="F21" s="176"/>
      <c r="G21" s="176"/>
      <c r="H21" s="189"/>
    </row>
    <row r="22" spans="1:8" ht="15" thickBot="1">
      <c r="A22" s="147" t="s">
        <v>180</v>
      </c>
      <c r="B22" s="174"/>
      <c r="C22" s="202"/>
      <c r="D22" s="202"/>
      <c r="E22" s="196"/>
      <c r="F22" s="196"/>
      <c r="G22" s="196"/>
      <c r="H22" s="189"/>
    </row>
    <row r="23" spans="1:8" ht="15" thickBot="1">
      <c r="A23" s="147" t="s">
        <v>201</v>
      </c>
      <c r="B23" s="174"/>
      <c r="C23" s="196"/>
      <c r="D23" s="196"/>
      <c r="E23" s="174"/>
      <c r="F23" s="174"/>
      <c r="G23" s="174"/>
      <c r="H23" s="187"/>
    </row>
    <row r="24" spans="1:8" ht="15" thickBot="1">
      <c r="A24" s="197"/>
      <c r="B24" s="196"/>
      <c r="C24" s="196"/>
      <c r="D24" s="196"/>
      <c r="E24" s="196"/>
      <c r="F24" s="196"/>
      <c r="G24" s="196"/>
      <c r="H24" s="187"/>
    </row>
    <row r="25" spans="1:8">
      <c r="A25" s="349"/>
      <c r="B25" s="350"/>
      <c r="C25" s="350"/>
      <c r="D25" s="350"/>
      <c r="E25" s="350"/>
      <c r="F25" s="350"/>
      <c r="G25" s="350"/>
      <c r="H25" s="351"/>
    </row>
    <row r="26" spans="1:8" ht="15" thickBot="1">
      <c r="A26" s="352" t="s">
        <v>202</v>
      </c>
      <c r="B26" s="353"/>
      <c r="C26" s="353"/>
      <c r="D26" s="353"/>
      <c r="E26" s="353"/>
      <c r="F26" s="353"/>
      <c r="G26" s="353"/>
      <c r="H26" s="354"/>
    </row>
    <row r="27" spans="1:8" ht="15" thickBot="1">
      <c r="A27" s="371" t="s">
        <v>203</v>
      </c>
      <c r="B27" s="372"/>
      <c r="C27" s="372"/>
      <c r="D27" s="372"/>
      <c r="E27" s="372"/>
      <c r="F27" s="372"/>
      <c r="G27" s="373"/>
      <c r="H27" s="198"/>
    </row>
    <row r="28" spans="1:8" ht="25" thickBot="1">
      <c r="A28" s="188" t="s">
        <v>204</v>
      </c>
      <c r="B28" s="177"/>
      <c r="C28" s="177"/>
      <c r="D28" s="177"/>
      <c r="E28" s="177"/>
      <c r="F28" s="177"/>
      <c r="G28" s="177"/>
      <c r="H28" s="198"/>
    </row>
    <row r="29" spans="1:8" ht="15" thickBot="1">
      <c r="A29" s="188" t="s">
        <v>205</v>
      </c>
      <c r="B29" s="177"/>
      <c r="C29" s="177"/>
      <c r="D29" s="177"/>
      <c r="E29" s="177"/>
      <c r="F29" s="177"/>
      <c r="G29" s="177"/>
      <c r="H29" s="198"/>
    </row>
    <row r="30" spans="1:8">
      <c r="A30" s="363" t="s">
        <v>206</v>
      </c>
      <c r="B30" s="364"/>
      <c r="C30" s="364"/>
      <c r="D30" s="364"/>
      <c r="E30" s="364"/>
      <c r="F30" s="364"/>
      <c r="G30" s="365"/>
      <c r="H30" s="366"/>
    </row>
    <row r="31" spans="1:8" ht="15" thickBot="1">
      <c r="A31" s="368" t="s">
        <v>207</v>
      </c>
      <c r="B31" s="369"/>
      <c r="C31" s="369"/>
      <c r="D31" s="369"/>
      <c r="E31" s="369"/>
      <c r="F31" s="369"/>
      <c r="G31" s="370"/>
      <c r="H31" s="367"/>
    </row>
    <row r="32" spans="1:8" ht="15" thickBot="1">
      <c r="A32" s="199" t="s">
        <v>208</v>
      </c>
      <c r="B32" s="176"/>
      <c r="C32" s="176"/>
      <c r="D32" s="176"/>
      <c r="E32" s="176"/>
      <c r="F32" s="176"/>
      <c r="G32" s="176"/>
      <c r="H32" s="187"/>
    </row>
    <row r="33" spans="1:8" ht="15" thickBot="1">
      <c r="A33" s="199" t="s">
        <v>209</v>
      </c>
      <c r="B33" s="176"/>
      <c r="C33" s="203"/>
      <c r="D33" s="203"/>
      <c r="E33" s="203"/>
      <c r="F33" s="203"/>
      <c r="G33" s="203"/>
      <c r="H33" s="189"/>
    </row>
    <row r="34" spans="1:8" ht="15" thickBot="1">
      <c r="A34" s="371" t="s">
        <v>210</v>
      </c>
      <c r="B34" s="372"/>
      <c r="C34" s="372"/>
      <c r="D34" s="372"/>
      <c r="E34" s="372"/>
      <c r="F34" s="372"/>
      <c r="G34" s="373"/>
      <c r="H34" s="198"/>
    </row>
    <row r="35" spans="1:8" ht="15" thickBot="1">
      <c r="A35" s="188" t="s">
        <v>211</v>
      </c>
      <c r="B35" s="177"/>
      <c r="C35" s="177"/>
      <c r="D35" s="177"/>
      <c r="E35" s="177"/>
      <c r="F35" s="177"/>
      <c r="G35" s="177"/>
      <c r="H35" s="198"/>
    </row>
    <row r="36" spans="1:8" ht="15" thickBot="1">
      <c r="A36" s="188" t="s">
        <v>212</v>
      </c>
      <c r="B36" s="177"/>
      <c r="C36" s="177"/>
      <c r="D36" s="177"/>
      <c r="E36" s="177"/>
      <c r="F36" s="177"/>
      <c r="G36" s="177"/>
      <c r="H36" s="198"/>
    </row>
    <row r="37" spans="1:8" ht="15" thickBot="1">
      <c r="A37" s="188" t="s">
        <v>213</v>
      </c>
      <c r="B37" s="177"/>
      <c r="C37" s="177"/>
      <c r="D37" s="177"/>
      <c r="E37" s="177"/>
      <c r="F37" s="177"/>
      <c r="G37" s="177"/>
      <c r="H37" s="198"/>
    </row>
    <row r="38" spans="1:8" ht="15" thickBot="1">
      <c r="A38" s="188" t="s">
        <v>214</v>
      </c>
      <c r="B38" s="177"/>
      <c r="C38" s="177"/>
      <c r="D38" s="177"/>
      <c r="E38" s="177"/>
      <c r="F38" s="177"/>
      <c r="G38" s="177"/>
      <c r="H38" s="198"/>
    </row>
    <row r="39" spans="1:8" ht="15" thickBot="1">
      <c r="A39" s="200" t="s">
        <v>179</v>
      </c>
      <c r="B39" s="177"/>
      <c r="C39" s="177"/>
      <c r="D39" s="177"/>
      <c r="E39" s="177"/>
      <c r="F39" s="177"/>
      <c r="G39" s="177"/>
      <c r="H39" s="198"/>
    </row>
    <row r="40" spans="1:8" ht="15" thickBot="1">
      <c r="A40" s="200" t="s">
        <v>180</v>
      </c>
      <c r="B40" s="177"/>
      <c r="C40" s="263"/>
      <c r="D40" s="263"/>
      <c r="E40" s="177"/>
      <c r="F40" s="177"/>
      <c r="G40" s="177"/>
      <c r="H40" s="198"/>
    </row>
    <row r="41" spans="1:8" ht="15" thickBot="1">
      <c r="A41" s="200" t="s">
        <v>182</v>
      </c>
      <c r="B41" s="177"/>
      <c r="C41" s="177"/>
      <c r="D41" s="177"/>
      <c r="E41" s="177"/>
      <c r="F41" s="177"/>
      <c r="G41" s="177"/>
      <c r="H41" s="198"/>
    </row>
    <row r="42" spans="1:8">
      <c r="A42" s="201"/>
    </row>
    <row r="43" spans="1:8" ht="15">
      <c r="A43" s="204" t="s">
        <v>216</v>
      </c>
    </row>
    <row r="44" spans="1:8">
      <c r="A44" s="238"/>
      <c r="B44" s="238">
        <v>2013</v>
      </c>
      <c r="C44" s="238">
        <v>2014</v>
      </c>
      <c r="D44" s="238">
        <v>2015</v>
      </c>
      <c r="E44" s="238">
        <v>2016</v>
      </c>
    </row>
    <row r="45" spans="1:8">
      <c r="A45" s="238" t="s">
        <v>335</v>
      </c>
      <c r="B45" s="238"/>
      <c r="C45" s="238"/>
      <c r="D45" s="238"/>
      <c r="E45" s="238"/>
    </row>
    <row r="46" spans="1:8">
      <c r="A46" s="238" t="s">
        <v>331</v>
      </c>
      <c r="B46" s="238"/>
      <c r="C46" s="238"/>
      <c r="D46" s="238"/>
      <c r="E46" s="238"/>
    </row>
    <row r="47" spans="1:8">
      <c r="A47" s="238" t="s">
        <v>349</v>
      </c>
      <c r="B47" s="238"/>
      <c r="C47" s="238"/>
      <c r="D47" s="238"/>
      <c r="E47" s="238"/>
    </row>
    <row r="48" spans="1:8">
      <c r="A48" s="238" t="s">
        <v>350</v>
      </c>
      <c r="B48" s="238"/>
      <c r="C48" s="238"/>
      <c r="D48" s="238"/>
      <c r="E48" s="238"/>
    </row>
    <row r="49" spans="1:5">
      <c r="A49" s="238" t="s">
        <v>334</v>
      </c>
      <c r="B49" s="238">
        <v>0</v>
      </c>
      <c r="C49" s="238">
        <v>0</v>
      </c>
      <c r="D49" s="238">
        <v>0</v>
      </c>
      <c r="E49" s="238">
        <v>0</v>
      </c>
    </row>
  </sheetData>
  <mergeCells count="16">
    <mergeCell ref="A30:G30"/>
    <mergeCell ref="H30:H31"/>
    <mergeCell ref="A31:G31"/>
    <mergeCell ref="A34:G34"/>
    <mergeCell ref="A14:G14"/>
    <mergeCell ref="H14:H15"/>
    <mergeCell ref="A15:G15"/>
    <mergeCell ref="A25:H25"/>
    <mergeCell ref="A26:H26"/>
    <mergeCell ref="A27:G27"/>
    <mergeCell ref="A3:G3"/>
    <mergeCell ref="A4:H4"/>
    <mergeCell ref="A5:H5"/>
    <mergeCell ref="A6:G6"/>
    <mergeCell ref="H6:H7"/>
    <mergeCell ref="A7:G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87"/>
  <sheetViews>
    <sheetView tabSelected="1" view="pageBreakPreview" topLeftCell="A25" zoomScale="80" zoomScaleNormal="80" zoomScaleSheetLayoutView="80" zoomScalePageLayoutView="80" workbookViewId="0">
      <selection activeCell="C60" sqref="C60"/>
    </sheetView>
  </sheetViews>
  <sheetFormatPr baseColWidth="10" defaultColWidth="8.83203125" defaultRowHeight="14" x14ac:dyDescent="0"/>
  <cols>
    <col min="1" max="1" width="14.5" style="5" customWidth="1"/>
    <col min="2" max="2" width="38.5" style="5" customWidth="1"/>
    <col min="3" max="3" width="13.1640625" style="5" customWidth="1"/>
    <col min="4" max="4" width="13.6640625" style="5" customWidth="1"/>
    <col min="5" max="5" width="11.83203125" style="5" bestFit="1" customWidth="1"/>
    <col min="6" max="6" width="11.83203125" style="5" customWidth="1"/>
    <col min="7" max="7" width="11.5" style="5" customWidth="1"/>
    <col min="8" max="8" width="11.83203125" style="5" bestFit="1" customWidth="1"/>
    <col min="9" max="9" width="13.1640625" style="5" customWidth="1"/>
    <col min="10" max="10" width="27.6640625" style="6" customWidth="1"/>
    <col min="11" max="11" width="32.33203125" style="5" customWidth="1"/>
    <col min="12" max="12" width="31.1640625" style="5" customWidth="1"/>
    <col min="13" max="256" width="8.83203125" style="5"/>
    <col min="257" max="257" width="20.5" style="5" customWidth="1"/>
    <col min="258" max="258" width="14.1640625" style="5" customWidth="1"/>
    <col min="259" max="259" width="13.6640625" style="5" customWidth="1"/>
    <col min="260" max="262" width="11.83203125" style="5" bestFit="1" customWidth="1"/>
    <col min="263" max="263" width="12.83203125" style="5" customWidth="1"/>
    <col min="264" max="264" width="11.83203125" style="5" bestFit="1" customWidth="1"/>
    <col min="265" max="265" width="13.1640625" style="5" customWidth="1"/>
    <col min="266" max="266" width="27.6640625" style="5" customWidth="1"/>
    <col min="267" max="512" width="8.83203125" style="5"/>
    <col min="513" max="513" width="20.5" style="5" customWidth="1"/>
    <col min="514" max="514" width="14.1640625" style="5" customWidth="1"/>
    <col min="515" max="515" width="13.6640625" style="5" customWidth="1"/>
    <col min="516" max="518" width="11.83203125" style="5" bestFit="1" customWidth="1"/>
    <col min="519" max="519" width="12.83203125" style="5" customWidth="1"/>
    <col min="520" max="520" width="11.83203125" style="5" bestFit="1" customWidth="1"/>
    <col min="521" max="521" width="13.1640625" style="5" customWidth="1"/>
    <col min="522" max="522" width="27.6640625" style="5" customWidth="1"/>
    <col min="523" max="768" width="8.83203125" style="5"/>
    <col min="769" max="769" width="20.5" style="5" customWidth="1"/>
    <col min="770" max="770" width="14.1640625" style="5" customWidth="1"/>
    <col min="771" max="771" width="13.6640625" style="5" customWidth="1"/>
    <col min="772" max="774" width="11.83203125" style="5" bestFit="1" customWidth="1"/>
    <col min="775" max="775" width="12.83203125" style="5" customWidth="1"/>
    <col min="776" max="776" width="11.83203125" style="5" bestFit="1" customWidth="1"/>
    <col min="777" max="777" width="13.1640625" style="5" customWidth="1"/>
    <col min="778" max="778" width="27.6640625" style="5" customWidth="1"/>
    <col min="779" max="1024" width="8.83203125" style="5"/>
    <col min="1025" max="1025" width="20.5" style="5" customWidth="1"/>
    <col min="1026" max="1026" width="14.1640625" style="5" customWidth="1"/>
    <col min="1027" max="1027" width="13.6640625" style="5" customWidth="1"/>
    <col min="1028" max="1030" width="11.83203125" style="5" bestFit="1" customWidth="1"/>
    <col min="1031" max="1031" width="12.83203125" style="5" customWidth="1"/>
    <col min="1032" max="1032" width="11.83203125" style="5" bestFit="1" customWidth="1"/>
    <col min="1033" max="1033" width="13.1640625" style="5" customWidth="1"/>
    <col min="1034" max="1034" width="27.6640625" style="5" customWidth="1"/>
    <col min="1035" max="1280" width="8.83203125" style="5"/>
    <col min="1281" max="1281" width="20.5" style="5" customWidth="1"/>
    <col min="1282" max="1282" width="14.1640625" style="5" customWidth="1"/>
    <col min="1283" max="1283" width="13.6640625" style="5" customWidth="1"/>
    <col min="1284" max="1286" width="11.83203125" style="5" bestFit="1" customWidth="1"/>
    <col min="1287" max="1287" width="12.83203125" style="5" customWidth="1"/>
    <col min="1288" max="1288" width="11.83203125" style="5" bestFit="1" customWidth="1"/>
    <col min="1289" max="1289" width="13.1640625" style="5" customWidth="1"/>
    <col min="1290" max="1290" width="27.6640625" style="5" customWidth="1"/>
    <col min="1291" max="1536" width="8.83203125" style="5"/>
    <col min="1537" max="1537" width="20.5" style="5" customWidth="1"/>
    <col min="1538" max="1538" width="14.1640625" style="5" customWidth="1"/>
    <col min="1539" max="1539" width="13.6640625" style="5" customWidth="1"/>
    <col min="1540" max="1542" width="11.83203125" style="5" bestFit="1" customWidth="1"/>
    <col min="1543" max="1543" width="12.83203125" style="5" customWidth="1"/>
    <col min="1544" max="1544" width="11.83203125" style="5" bestFit="1" customWidth="1"/>
    <col min="1545" max="1545" width="13.1640625" style="5" customWidth="1"/>
    <col min="1546" max="1546" width="27.6640625" style="5" customWidth="1"/>
    <col min="1547" max="1792" width="8.83203125" style="5"/>
    <col min="1793" max="1793" width="20.5" style="5" customWidth="1"/>
    <col min="1794" max="1794" width="14.1640625" style="5" customWidth="1"/>
    <col min="1795" max="1795" width="13.6640625" style="5" customWidth="1"/>
    <col min="1796" max="1798" width="11.83203125" style="5" bestFit="1" customWidth="1"/>
    <col min="1799" max="1799" width="12.83203125" style="5" customWidth="1"/>
    <col min="1800" max="1800" width="11.83203125" style="5" bestFit="1" customWidth="1"/>
    <col min="1801" max="1801" width="13.1640625" style="5" customWidth="1"/>
    <col min="1802" max="1802" width="27.6640625" style="5" customWidth="1"/>
    <col min="1803" max="2048" width="8.83203125" style="5"/>
    <col min="2049" max="2049" width="20.5" style="5" customWidth="1"/>
    <col min="2050" max="2050" width="14.1640625" style="5" customWidth="1"/>
    <col min="2051" max="2051" width="13.6640625" style="5" customWidth="1"/>
    <col min="2052" max="2054" width="11.83203125" style="5" bestFit="1" customWidth="1"/>
    <col min="2055" max="2055" width="12.83203125" style="5" customWidth="1"/>
    <col min="2056" max="2056" width="11.83203125" style="5" bestFit="1" customWidth="1"/>
    <col min="2057" max="2057" width="13.1640625" style="5" customWidth="1"/>
    <col min="2058" max="2058" width="27.6640625" style="5" customWidth="1"/>
    <col min="2059" max="2304" width="8.83203125" style="5"/>
    <col min="2305" max="2305" width="20.5" style="5" customWidth="1"/>
    <col min="2306" max="2306" width="14.1640625" style="5" customWidth="1"/>
    <col min="2307" max="2307" width="13.6640625" style="5" customWidth="1"/>
    <col min="2308" max="2310" width="11.83203125" style="5" bestFit="1" customWidth="1"/>
    <col min="2311" max="2311" width="12.83203125" style="5" customWidth="1"/>
    <col min="2312" max="2312" width="11.83203125" style="5" bestFit="1" customWidth="1"/>
    <col min="2313" max="2313" width="13.1640625" style="5" customWidth="1"/>
    <col min="2314" max="2314" width="27.6640625" style="5" customWidth="1"/>
    <col min="2315" max="2560" width="8.83203125" style="5"/>
    <col min="2561" max="2561" width="20.5" style="5" customWidth="1"/>
    <col min="2562" max="2562" width="14.1640625" style="5" customWidth="1"/>
    <col min="2563" max="2563" width="13.6640625" style="5" customWidth="1"/>
    <col min="2564" max="2566" width="11.83203125" style="5" bestFit="1" customWidth="1"/>
    <col min="2567" max="2567" width="12.83203125" style="5" customWidth="1"/>
    <col min="2568" max="2568" width="11.83203125" style="5" bestFit="1" customWidth="1"/>
    <col min="2569" max="2569" width="13.1640625" style="5" customWidth="1"/>
    <col min="2570" max="2570" width="27.6640625" style="5" customWidth="1"/>
    <col min="2571" max="2816" width="8.83203125" style="5"/>
    <col min="2817" max="2817" width="20.5" style="5" customWidth="1"/>
    <col min="2818" max="2818" width="14.1640625" style="5" customWidth="1"/>
    <col min="2819" max="2819" width="13.6640625" style="5" customWidth="1"/>
    <col min="2820" max="2822" width="11.83203125" style="5" bestFit="1" customWidth="1"/>
    <col min="2823" max="2823" width="12.83203125" style="5" customWidth="1"/>
    <col min="2824" max="2824" width="11.83203125" style="5" bestFit="1" customWidth="1"/>
    <col min="2825" max="2825" width="13.1640625" style="5" customWidth="1"/>
    <col min="2826" max="2826" width="27.6640625" style="5" customWidth="1"/>
    <col min="2827" max="3072" width="8.83203125" style="5"/>
    <col min="3073" max="3073" width="20.5" style="5" customWidth="1"/>
    <col min="3074" max="3074" width="14.1640625" style="5" customWidth="1"/>
    <col min="3075" max="3075" width="13.6640625" style="5" customWidth="1"/>
    <col min="3076" max="3078" width="11.83203125" style="5" bestFit="1" customWidth="1"/>
    <col min="3079" max="3079" width="12.83203125" style="5" customWidth="1"/>
    <col min="3080" max="3080" width="11.83203125" style="5" bestFit="1" customWidth="1"/>
    <col min="3081" max="3081" width="13.1640625" style="5" customWidth="1"/>
    <col min="3082" max="3082" width="27.6640625" style="5" customWidth="1"/>
    <col min="3083" max="3328" width="8.83203125" style="5"/>
    <col min="3329" max="3329" width="20.5" style="5" customWidth="1"/>
    <col min="3330" max="3330" width="14.1640625" style="5" customWidth="1"/>
    <col min="3331" max="3331" width="13.6640625" style="5" customWidth="1"/>
    <col min="3332" max="3334" width="11.83203125" style="5" bestFit="1" customWidth="1"/>
    <col min="3335" max="3335" width="12.83203125" style="5" customWidth="1"/>
    <col min="3336" max="3336" width="11.83203125" style="5" bestFit="1" customWidth="1"/>
    <col min="3337" max="3337" width="13.1640625" style="5" customWidth="1"/>
    <col min="3338" max="3338" width="27.6640625" style="5" customWidth="1"/>
    <col min="3339" max="3584" width="8.83203125" style="5"/>
    <col min="3585" max="3585" width="20.5" style="5" customWidth="1"/>
    <col min="3586" max="3586" width="14.1640625" style="5" customWidth="1"/>
    <col min="3587" max="3587" width="13.6640625" style="5" customWidth="1"/>
    <col min="3588" max="3590" width="11.83203125" style="5" bestFit="1" customWidth="1"/>
    <col min="3591" max="3591" width="12.83203125" style="5" customWidth="1"/>
    <col min="3592" max="3592" width="11.83203125" style="5" bestFit="1" customWidth="1"/>
    <col min="3593" max="3593" width="13.1640625" style="5" customWidth="1"/>
    <col min="3594" max="3594" width="27.6640625" style="5" customWidth="1"/>
    <col min="3595" max="3840" width="8.83203125" style="5"/>
    <col min="3841" max="3841" width="20.5" style="5" customWidth="1"/>
    <col min="3842" max="3842" width="14.1640625" style="5" customWidth="1"/>
    <col min="3843" max="3843" width="13.6640625" style="5" customWidth="1"/>
    <col min="3844" max="3846" width="11.83203125" style="5" bestFit="1" customWidth="1"/>
    <col min="3847" max="3847" width="12.83203125" style="5" customWidth="1"/>
    <col min="3848" max="3848" width="11.83203125" style="5" bestFit="1" customWidth="1"/>
    <col min="3849" max="3849" width="13.1640625" style="5" customWidth="1"/>
    <col min="3850" max="3850" width="27.6640625" style="5" customWidth="1"/>
    <col min="3851" max="4096" width="8.83203125" style="5"/>
    <col min="4097" max="4097" width="20.5" style="5" customWidth="1"/>
    <col min="4098" max="4098" width="14.1640625" style="5" customWidth="1"/>
    <col min="4099" max="4099" width="13.6640625" style="5" customWidth="1"/>
    <col min="4100" max="4102" width="11.83203125" style="5" bestFit="1" customWidth="1"/>
    <col min="4103" max="4103" width="12.83203125" style="5" customWidth="1"/>
    <col min="4104" max="4104" width="11.83203125" style="5" bestFit="1" customWidth="1"/>
    <col min="4105" max="4105" width="13.1640625" style="5" customWidth="1"/>
    <col min="4106" max="4106" width="27.6640625" style="5" customWidth="1"/>
    <col min="4107" max="4352" width="8.83203125" style="5"/>
    <col min="4353" max="4353" width="20.5" style="5" customWidth="1"/>
    <col min="4354" max="4354" width="14.1640625" style="5" customWidth="1"/>
    <col min="4355" max="4355" width="13.6640625" style="5" customWidth="1"/>
    <col min="4356" max="4358" width="11.83203125" style="5" bestFit="1" customWidth="1"/>
    <col min="4359" max="4359" width="12.83203125" style="5" customWidth="1"/>
    <col min="4360" max="4360" width="11.83203125" style="5" bestFit="1" customWidth="1"/>
    <col min="4361" max="4361" width="13.1640625" style="5" customWidth="1"/>
    <col min="4362" max="4362" width="27.6640625" style="5" customWidth="1"/>
    <col min="4363" max="4608" width="8.83203125" style="5"/>
    <col min="4609" max="4609" width="20.5" style="5" customWidth="1"/>
    <col min="4610" max="4610" width="14.1640625" style="5" customWidth="1"/>
    <col min="4611" max="4611" width="13.6640625" style="5" customWidth="1"/>
    <col min="4612" max="4614" width="11.83203125" style="5" bestFit="1" customWidth="1"/>
    <col min="4615" max="4615" width="12.83203125" style="5" customWidth="1"/>
    <col min="4616" max="4616" width="11.83203125" style="5" bestFit="1" customWidth="1"/>
    <col min="4617" max="4617" width="13.1640625" style="5" customWidth="1"/>
    <col min="4618" max="4618" width="27.6640625" style="5" customWidth="1"/>
    <col min="4619" max="4864" width="8.83203125" style="5"/>
    <col min="4865" max="4865" width="20.5" style="5" customWidth="1"/>
    <col min="4866" max="4866" width="14.1640625" style="5" customWidth="1"/>
    <col min="4867" max="4867" width="13.6640625" style="5" customWidth="1"/>
    <col min="4868" max="4870" width="11.83203125" style="5" bestFit="1" customWidth="1"/>
    <col min="4871" max="4871" width="12.83203125" style="5" customWidth="1"/>
    <col min="4872" max="4872" width="11.83203125" style="5" bestFit="1" customWidth="1"/>
    <col min="4873" max="4873" width="13.1640625" style="5" customWidth="1"/>
    <col min="4874" max="4874" width="27.6640625" style="5" customWidth="1"/>
    <col min="4875" max="5120" width="8.83203125" style="5"/>
    <col min="5121" max="5121" width="20.5" style="5" customWidth="1"/>
    <col min="5122" max="5122" width="14.1640625" style="5" customWidth="1"/>
    <col min="5123" max="5123" width="13.6640625" style="5" customWidth="1"/>
    <col min="5124" max="5126" width="11.83203125" style="5" bestFit="1" customWidth="1"/>
    <col min="5127" max="5127" width="12.83203125" style="5" customWidth="1"/>
    <col min="5128" max="5128" width="11.83203125" style="5" bestFit="1" customWidth="1"/>
    <col min="5129" max="5129" width="13.1640625" style="5" customWidth="1"/>
    <col min="5130" max="5130" width="27.6640625" style="5" customWidth="1"/>
    <col min="5131" max="5376" width="8.83203125" style="5"/>
    <col min="5377" max="5377" width="20.5" style="5" customWidth="1"/>
    <col min="5378" max="5378" width="14.1640625" style="5" customWidth="1"/>
    <col min="5379" max="5379" width="13.6640625" style="5" customWidth="1"/>
    <col min="5380" max="5382" width="11.83203125" style="5" bestFit="1" customWidth="1"/>
    <col min="5383" max="5383" width="12.83203125" style="5" customWidth="1"/>
    <col min="5384" max="5384" width="11.83203125" style="5" bestFit="1" customWidth="1"/>
    <col min="5385" max="5385" width="13.1640625" style="5" customWidth="1"/>
    <col min="5386" max="5386" width="27.6640625" style="5" customWidth="1"/>
    <col min="5387" max="5632" width="8.83203125" style="5"/>
    <col min="5633" max="5633" width="20.5" style="5" customWidth="1"/>
    <col min="5634" max="5634" width="14.1640625" style="5" customWidth="1"/>
    <col min="5635" max="5635" width="13.6640625" style="5" customWidth="1"/>
    <col min="5636" max="5638" width="11.83203125" style="5" bestFit="1" customWidth="1"/>
    <col min="5639" max="5639" width="12.83203125" style="5" customWidth="1"/>
    <col min="5640" max="5640" width="11.83203125" style="5" bestFit="1" customWidth="1"/>
    <col min="5641" max="5641" width="13.1640625" style="5" customWidth="1"/>
    <col min="5642" max="5642" width="27.6640625" style="5" customWidth="1"/>
    <col min="5643" max="5888" width="8.83203125" style="5"/>
    <col min="5889" max="5889" width="20.5" style="5" customWidth="1"/>
    <col min="5890" max="5890" width="14.1640625" style="5" customWidth="1"/>
    <col min="5891" max="5891" width="13.6640625" style="5" customWidth="1"/>
    <col min="5892" max="5894" width="11.83203125" style="5" bestFit="1" customWidth="1"/>
    <col min="5895" max="5895" width="12.83203125" style="5" customWidth="1"/>
    <col min="5896" max="5896" width="11.83203125" style="5" bestFit="1" customWidth="1"/>
    <col min="5897" max="5897" width="13.1640625" style="5" customWidth="1"/>
    <col min="5898" max="5898" width="27.6640625" style="5" customWidth="1"/>
    <col min="5899" max="6144" width="8.83203125" style="5"/>
    <col min="6145" max="6145" width="20.5" style="5" customWidth="1"/>
    <col min="6146" max="6146" width="14.1640625" style="5" customWidth="1"/>
    <col min="6147" max="6147" width="13.6640625" style="5" customWidth="1"/>
    <col min="6148" max="6150" width="11.83203125" style="5" bestFit="1" customWidth="1"/>
    <col min="6151" max="6151" width="12.83203125" style="5" customWidth="1"/>
    <col min="6152" max="6152" width="11.83203125" style="5" bestFit="1" customWidth="1"/>
    <col min="6153" max="6153" width="13.1640625" style="5" customWidth="1"/>
    <col min="6154" max="6154" width="27.6640625" style="5" customWidth="1"/>
    <col min="6155" max="6400" width="8.83203125" style="5"/>
    <col min="6401" max="6401" width="20.5" style="5" customWidth="1"/>
    <col min="6402" max="6402" width="14.1640625" style="5" customWidth="1"/>
    <col min="6403" max="6403" width="13.6640625" style="5" customWidth="1"/>
    <col min="6404" max="6406" width="11.83203125" style="5" bestFit="1" customWidth="1"/>
    <col min="6407" max="6407" width="12.83203125" style="5" customWidth="1"/>
    <col min="6408" max="6408" width="11.83203125" style="5" bestFit="1" customWidth="1"/>
    <col min="6409" max="6409" width="13.1640625" style="5" customWidth="1"/>
    <col min="6410" max="6410" width="27.6640625" style="5" customWidth="1"/>
    <col min="6411" max="6656" width="8.83203125" style="5"/>
    <col min="6657" max="6657" width="20.5" style="5" customWidth="1"/>
    <col min="6658" max="6658" width="14.1640625" style="5" customWidth="1"/>
    <col min="6659" max="6659" width="13.6640625" style="5" customWidth="1"/>
    <col min="6660" max="6662" width="11.83203125" style="5" bestFit="1" customWidth="1"/>
    <col min="6663" max="6663" width="12.83203125" style="5" customWidth="1"/>
    <col min="6664" max="6664" width="11.83203125" style="5" bestFit="1" customWidth="1"/>
    <col min="6665" max="6665" width="13.1640625" style="5" customWidth="1"/>
    <col min="6666" max="6666" width="27.6640625" style="5" customWidth="1"/>
    <col min="6667" max="6912" width="8.83203125" style="5"/>
    <col min="6913" max="6913" width="20.5" style="5" customWidth="1"/>
    <col min="6914" max="6914" width="14.1640625" style="5" customWidth="1"/>
    <col min="6915" max="6915" width="13.6640625" style="5" customWidth="1"/>
    <col min="6916" max="6918" width="11.83203125" style="5" bestFit="1" customWidth="1"/>
    <col min="6919" max="6919" width="12.83203125" style="5" customWidth="1"/>
    <col min="6920" max="6920" width="11.83203125" style="5" bestFit="1" customWidth="1"/>
    <col min="6921" max="6921" width="13.1640625" style="5" customWidth="1"/>
    <col min="6922" max="6922" width="27.6640625" style="5" customWidth="1"/>
    <col min="6923" max="7168" width="8.83203125" style="5"/>
    <col min="7169" max="7169" width="20.5" style="5" customWidth="1"/>
    <col min="7170" max="7170" width="14.1640625" style="5" customWidth="1"/>
    <col min="7171" max="7171" width="13.6640625" style="5" customWidth="1"/>
    <col min="7172" max="7174" width="11.83203125" style="5" bestFit="1" customWidth="1"/>
    <col min="7175" max="7175" width="12.83203125" style="5" customWidth="1"/>
    <col min="7176" max="7176" width="11.83203125" style="5" bestFit="1" customWidth="1"/>
    <col min="7177" max="7177" width="13.1640625" style="5" customWidth="1"/>
    <col min="7178" max="7178" width="27.6640625" style="5" customWidth="1"/>
    <col min="7179" max="7424" width="8.83203125" style="5"/>
    <col min="7425" max="7425" width="20.5" style="5" customWidth="1"/>
    <col min="7426" max="7426" width="14.1640625" style="5" customWidth="1"/>
    <col min="7427" max="7427" width="13.6640625" style="5" customWidth="1"/>
    <col min="7428" max="7430" width="11.83203125" style="5" bestFit="1" customWidth="1"/>
    <col min="7431" max="7431" width="12.83203125" style="5" customWidth="1"/>
    <col min="7432" max="7432" width="11.83203125" style="5" bestFit="1" customWidth="1"/>
    <col min="7433" max="7433" width="13.1640625" style="5" customWidth="1"/>
    <col min="7434" max="7434" width="27.6640625" style="5" customWidth="1"/>
    <col min="7435" max="7680" width="8.83203125" style="5"/>
    <col min="7681" max="7681" width="20.5" style="5" customWidth="1"/>
    <col min="7682" max="7682" width="14.1640625" style="5" customWidth="1"/>
    <col min="7683" max="7683" width="13.6640625" style="5" customWidth="1"/>
    <col min="7684" max="7686" width="11.83203125" style="5" bestFit="1" customWidth="1"/>
    <col min="7687" max="7687" width="12.83203125" style="5" customWidth="1"/>
    <col min="7688" max="7688" width="11.83203125" style="5" bestFit="1" customWidth="1"/>
    <col min="7689" max="7689" width="13.1640625" style="5" customWidth="1"/>
    <col min="7690" max="7690" width="27.6640625" style="5" customWidth="1"/>
    <col min="7691" max="7936" width="8.83203125" style="5"/>
    <col min="7937" max="7937" width="20.5" style="5" customWidth="1"/>
    <col min="7938" max="7938" width="14.1640625" style="5" customWidth="1"/>
    <col min="7939" max="7939" width="13.6640625" style="5" customWidth="1"/>
    <col min="7940" max="7942" width="11.83203125" style="5" bestFit="1" customWidth="1"/>
    <col min="7943" max="7943" width="12.83203125" style="5" customWidth="1"/>
    <col min="7944" max="7944" width="11.83203125" style="5" bestFit="1" customWidth="1"/>
    <col min="7945" max="7945" width="13.1640625" style="5" customWidth="1"/>
    <col min="7946" max="7946" width="27.6640625" style="5" customWidth="1"/>
    <col min="7947" max="8192" width="8.83203125" style="5"/>
    <col min="8193" max="8193" width="20.5" style="5" customWidth="1"/>
    <col min="8194" max="8194" width="14.1640625" style="5" customWidth="1"/>
    <col min="8195" max="8195" width="13.6640625" style="5" customWidth="1"/>
    <col min="8196" max="8198" width="11.83203125" style="5" bestFit="1" customWidth="1"/>
    <col min="8199" max="8199" width="12.83203125" style="5" customWidth="1"/>
    <col min="8200" max="8200" width="11.83203125" style="5" bestFit="1" customWidth="1"/>
    <col min="8201" max="8201" width="13.1640625" style="5" customWidth="1"/>
    <col min="8202" max="8202" width="27.6640625" style="5" customWidth="1"/>
    <col min="8203" max="8448" width="8.83203125" style="5"/>
    <col min="8449" max="8449" width="20.5" style="5" customWidth="1"/>
    <col min="8450" max="8450" width="14.1640625" style="5" customWidth="1"/>
    <col min="8451" max="8451" width="13.6640625" style="5" customWidth="1"/>
    <col min="8452" max="8454" width="11.83203125" style="5" bestFit="1" customWidth="1"/>
    <col min="8455" max="8455" width="12.83203125" style="5" customWidth="1"/>
    <col min="8456" max="8456" width="11.83203125" style="5" bestFit="1" customWidth="1"/>
    <col min="8457" max="8457" width="13.1640625" style="5" customWidth="1"/>
    <col min="8458" max="8458" width="27.6640625" style="5" customWidth="1"/>
    <col min="8459" max="8704" width="8.83203125" style="5"/>
    <col min="8705" max="8705" width="20.5" style="5" customWidth="1"/>
    <col min="8706" max="8706" width="14.1640625" style="5" customWidth="1"/>
    <col min="8707" max="8707" width="13.6640625" style="5" customWidth="1"/>
    <col min="8708" max="8710" width="11.83203125" style="5" bestFit="1" customWidth="1"/>
    <col min="8711" max="8711" width="12.83203125" style="5" customWidth="1"/>
    <col min="8712" max="8712" width="11.83203125" style="5" bestFit="1" customWidth="1"/>
    <col min="8713" max="8713" width="13.1640625" style="5" customWidth="1"/>
    <col min="8714" max="8714" width="27.6640625" style="5" customWidth="1"/>
    <col min="8715" max="8960" width="8.83203125" style="5"/>
    <col min="8961" max="8961" width="20.5" style="5" customWidth="1"/>
    <col min="8962" max="8962" width="14.1640625" style="5" customWidth="1"/>
    <col min="8963" max="8963" width="13.6640625" style="5" customWidth="1"/>
    <col min="8964" max="8966" width="11.83203125" style="5" bestFit="1" customWidth="1"/>
    <col min="8967" max="8967" width="12.83203125" style="5" customWidth="1"/>
    <col min="8968" max="8968" width="11.83203125" style="5" bestFit="1" customWidth="1"/>
    <col min="8969" max="8969" width="13.1640625" style="5" customWidth="1"/>
    <col min="8970" max="8970" width="27.6640625" style="5" customWidth="1"/>
    <col min="8971" max="9216" width="8.83203125" style="5"/>
    <col min="9217" max="9217" width="20.5" style="5" customWidth="1"/>
    <col min="9218" max="9218" width="14.1640625" style="5" customWidth="1"/>
    <col min="9219" max="9219" width="13.6640625" style="5" customWidth="1"/>
    <col min="9220" max="9222" width="11.83203125" style="5" bestFit="1" customWidth="1"/>
    <col min="9223" max="9223" width="12.83203125" style="5" customWidth="1"/>
    <col min="9224" max="9224" width="11.83203125" style="5" bestFit="1" customWidth="1"/>
    <col min="9225" max="9225" width="13.1640625" style="5" customWidth="1"/>
    <col min="9226" max="9226" width="27.6640625" style="5" customWidth="1"/>
    <col min="9227" max="9472" width="8.83203125" style="5"/>
    <col min="9473" max="9473" width="20.5" style="5" customWidth="1"/>
    <col min="9474" max="9474" width="14.1640625" style="5" customWidth="1"/>
    <col min="9475" max="9475" width="13.6640625" style="5" customWidth="1"/>
    <col min="9476" max="9478" width="11.83203125" style="5" bestFit="1" customWidth="1"/>
    <col min="9479" max="9479" width="12.83203125" style="5" customWidth="1"/>
    <col min="9480" max="9480" width="11.83203125" style="5" bestFit="1" customWidth="1"/>
    <col min="9481" max="9481" width="13.1640625" style="5" customWidth="1"/>
    <col min="9482" max="9482" width="27.6640625" style="5" customWidth="1"/>
    <col min="9483" max="9728" width="8.83203125" style="5"/>
    <col min="9729" max="9729" width="20.5" style="5" customWidth="1"/>
    <col min="9730" max="9730" width="14.1640625" style="5" customWidth="1"/>
    <col min="9731" max="9731" width="13.6640625" style="5" customWidth="1"/>
    <col min="9732" max="9734" width="11.83203125" style="5" bestFit="1" customWidth="1"/>
    <col min="9735" max="9735" width="12.83203125" style="5" customWidth="1"/>
    <col min="9736" max="9736" width="11.83203125" style="5" bestFit="1" customWidth="1"/>
    <col min="9737" max="9737" width="13.1640625" style="5" customWidth="1"/>
    <col min="9738" max="9738" width="27.6640625" style="5" customWidth="1"/>
    <col min="9739" max="9984" width="8.83203125" style="5"/>
    <col min="9985" max="9985" width="20.5" style="5" customWidth="1"/>
    <col min="9986" max="9986" width="14.1640625" style="5" customWidth="1"/>
    <col min="9987" max="9987" width="13.6640625" style="5" customWidth="1"/>
    <col min="9988" max="9990" width="11.83203125" style="5" bestFit="1" customWidth="1"/>
    <col min="9991" max="9991" width="12.83203125" style="5" customWidth="1"/>
    <col min="9992" max="9992" width="11.83203125" style="5" bestFit="1" customWidth="1"/>
    <col min="9993" max="9993" width="13.1640625" style="5" customWidth="1"/>
    <col min="9994" max="9994" width="27.6640625" style="5" customWidth="1"/>
    <col min="9995" max="10240" width="8.83203125" style="5"/>
    <col min="10241" max="10241" width="20.5" style="5" customWidth="1"/>
    <col min="10242" max="10242" width="14.1640625" style="5" customWidth="1"/>
    <col min="10243" max="10243" width="13.6640625" style="5" customWidth="1"/>
    <col min="10244" max="10246" width="11.83203125" style="5" bestFit="1" customWidth="1"/>
    <col min="10247" max="10247" width="12.83203125" style="5" customWidth="1"/>
    <col min="10248" max="10248" width="11.83203125" style="5" bestFit="1" customWidth="1"/>
    <col min="10249" max="10249" width="13.1640625" style="5" customWidth="1"/>
    <col min="10250" max="10250" width="27.6640625" style="5" customWidth="1"/>
    <col min="10251" max="10496" width="8.83203125" style="5"/>
    <col min="10497" max="10497" width="20.5" style="5" customWidth="1"/>
    <col min="10498" max="10498" width="14.1640625" style="5" customWidth="1"/>
    <col min="10499" max="10499" width="13.6640625" style="5" customWidth="1"/>
    <col min="10500" max="10502" width="11.83203125" style="5" bestFit="1" customWidth="1"/>
    <col min="10503" max="10503" width="12.83203125" style="5" customWidth="1"/>
    <col min="10504" max="10504" width="11.83203125" style="5" bestFit="1" customWidth="1"/>
    <col min="10505" max="10505" width="13.1640625" style="5" customWidth="1"/>
    <col min="10506" max="10506" width="27.6640625" style="5" customWidth="1"/>
    <col min="10507" max="10752" width="8.83203125" style="5"/>
    <col min="10753" max="10753" width="20.5" style="5" customWidth="1"/>
    <col min="10754" max="10754" width="14.1640625" style="5" customWidth="1"/>
    <col min="10755" max="10755" width="13.6640625" style="5" customWidth="1"/>
    <col min="10756" max="10758" width="11.83203125" style="5" bestFit="1" customWidth="1"/>
    <col min="10759" max="10759" width="12.83203125" style="5" customWidth="1"/>
    <col min="10760" max="10760" width="11.83203125" style="5" bestFit="1" customWidth="1"/>
    <col min="10761" max="10761" width="13.1640625" style="5" customWidth="1"/>
    <col min="10762" max="10762" width="27.6640625" style="5" customWidth="1"/>
    <col min="10763" max="11008" width="8.83203125" style="5"/>
    <col min="11009" max="11009" width="20.5" style="5" customWidth="1"/>
    <col min="11010" max="11010" width="14.1640625" style="5" customWidth="1"/>
    <col min="11011" max="11011" width="13.6640625" style="5" customWidth="1"/>
    <col min="11012" max="11014" width="11.83203125" style="5" bestFit="1" customWidth="1"/>
    <col min="11015" max="11015" width="12.83203125" style="5" customWidth="1"/>
    <col min="11016" max="11016" width="11.83203125" style="5" bestFit="1" customWidth="1"/>
    <col min="11017" max="11017" width="13.1640625" style="5" customWidth="1"/>
    <col min="11018" max="11018" width="27.6640625" style="5" customWidth="1"/>
    <col min="11019" max="11264" width="8.83203125" style="5"/>
    <col min="11265" max="11265" width="20.5" style="5" customWidth="1"/>
    <col min="11266" max="11266" width="14.1640625" style="5" customWidth="1"/>
    <col min="11267" max="11267" width="13.6640625" style="5" customWidth="1"/>
    <col min="11268" max="11270" width="11.83203125" style="5" bestFit="1" customWidth="1"/>
    <col min="11271" max="11271" width="12.83203125" style="5" customWidth="1"/>
    <col min="11272" max="11272" width="11.83203125" style="5" bestFit="1" customWidth="1"/>
    <col min="11273" max="11273" width="13.1640625" style="5" customWidth="1"/>
    <col min="11274" max="11274" width="27.6640625" style="5" customWidth="1"/>
    <col min="11275" max="11520" width="8.83203125" style="5"/>
    <col min="11521" max="11521" width="20.5" style="5" customWidth="1"/>
    <col min="11522" max="11522" width="14.1640625" style="5" customWidth="1"/>
    <col min="11523" max="11523" width="13.6640625" style="5" customWidth="1"/>
    <col min="11524" max="11526" width="11.83203125" style="5" bestFit="1" customWidth="1"/>
    <col min="11527" max="11527" width="12.83203125" style="5" customWidth="1"/>
    <col min="11528" max="11528" width="11.83203125" style="5" bestFit="1" customWidth="1"/>
    <col min="11529" max="11529" width="13.1640625" style="5" customWidth="1"/>
    <col min="11530" max="11530" width="27.6640625" style="5" customWidth="1"/>
    <col min="11531" max="11776" width="8.83203125" style="5"/>
    <col min="11777" max="11777" width="20.5" style="5" customWidth="1"/>
    <col min="11778" max="11778" width="14.1640625" style="5" customWidth="1"/>
    <col min="11779" max="11779" width="13.6640625" style="5" customWidth="1"/>
    <col min="11780" max="11782" width="11.83203125" style="5" bestFit="1" customWidth="1"/>
    <col min="11783" max="11783" width="12.83203125" style="5" customWidth="1"/>
    <col min="11784" max="11784" width="11.83203125" style="5" bestFit="1" customWidth="1"/>
    <col min="11785" max="11785" width="13.1640625" style="5" customWidth="1"/>
    <col min="11786" max="11786" width="27.6640625" style="5" customWidth="1"/>
    <col min="11787" max="12032" width="8.83203125" style="5"/>
    <col min="12033" max="12033" width="20.5" style="5" customWidth="1"/>
    <col min="12034" max="12034" width="14.1640625" style="5" customWidth="1"/>
    <col min="12035" max="12035" width="13.6640625" style="5" customWidth="1"/>
    <col min="12036" max="12038" width="11.83203125" style="5" bestFit="1" customWidth="1"/>
    <col min="12039" max="12039" width="12.83203125" style="5" customWidth="1"/>
    <col min="12040" max="12040" width="11.83203125" style="5" bestFit="1" customWidth="1"/>
    <col min="12041" max="12041" width="13.1640625" style="5" customWidth="1"/>
    <col min="12042" max="12042" width="27.6640625" style="5" customWidth="1"/>
    <col min="12043" max="12288" width="8.83203125" style="5"/>
    <col min="12289" max="12289" width="20.5" style="5" customWidth="1"/>
    <col min="12290" max="12290" width="14.1640625" style="5" customWidth="1"/>
    <col min="12291" max="12291" width="13.6640625" style="5" customWidth="1"/>
    <col min="12292" max="12294" width="11.83203125" style="5" bestFit="1" customWidth="1"/>
    <col min="12295" max="12295" width="12.83203125" style="5" customWidth="1"/>
    <col min="12296" max="12296" width="11.83203125" style="5" bestFit="1" customWidth="1"/>
    <col min="12297" max="12297" width="13.1640625" style="5" customWidth="1"/>
    <col min="12298" max="12298" width="27.6640625" style="5" customWidth="1"/>
    <col min="12299" max="12544" width="8.83203125" style="5"/>
    <col min="12545" max="12545" width="20.5" style="5" customWidth="1"/>
    <col min="12546" max="12546" width="14.1640625" style="5" customWidth="1"/>
    <col min="12547" max="12547" width="13.6640625" style="5" customWidth="1"/>
    <col min="12548" max="12550" width="11.83203125" style="5" bestFit="1" customWidth="1"/>
    <col min="12551" max="12551" width="12.83203125" style="5" customWidth="1"/>
    <col min="12552" max="12552" width="11.83203125" style="5" bestFit="1" customWidth="1"/>
    <col min="12553" max="12553" width="13.1640625" style="5" customWidth="1"/>
    <col min="12554" max="12554" width="27.6640625" style="5" customWidth="1"/>
    <col min="12555" max="12800" width="8.83203125" style="5"/>
    <col min="12801" max="12801" width="20.5" style="5" customWidth="1"/>
    <col min="12802" max="12802" width="14.1640625" style="5" customWidth="1"/>
    <col min="12803" max="12803" width="13.6640625" style="5" customWidth="1"/>
    <col min="12804" max="12806" width="11.83203125" style="5" bestFit="1" customWidth="1"/>
    <col min="12807" max="12807" width="12.83203125" style="5" customWidth="1"/>
    <col min="12808" max="12808" width="11.83203125" style="5" bestFit="1" customWidth="1"/>
    <col min="12809" max="12809" width="13.1640625" style="5" customWidth="1"/>
    <col min="12810" max="12810" width="27.6640625" style="5" customWidth="1"/>
    <col min="12811" max="13056" width="8.83203125" style="5"/>
    <col min="13057" max="13057" width="20.5" style="5" customWidth="1"/>
    <col min="13058" max="13058" width="14.1640625" style="5" customWidth="1"/>
    <col min="13059" max="13059" width="13.6640625" style="5" customWidth="1"/>
    <col min="13060" max="13062" width="11.83203125" style="5" bestFit="1" customWidth="1"/>
    <col min="13063" max="13063" width="12.83203125" style="5" customWidth="1"/>
    <col min="13064" max="13064" width="11.83203125" style="5" bestFit="1" customWidth="1"/>
    <col min="13065" max="13065" width="13.1640625" style="5" customWidth="1"/>
    <col min="13066" max="13066" width="27.6640625" style="5" customWidth="1"/>
    <col min="13067" max="13312" width="8.83203125" style="5"/>
    <col min="13313" max="13313" width="20.5" style="5" customWidth="1"/>
    <col min="13314" max="13314" width="14.1640625" style="5" customWidth="1"/>
    <col min="13315" max="13315" width="13.6640625" style="5" customWidth="1"/>
    <col min="13316" max="13318" width="11.83203125" style="5" bestFit="1" customWidth="1"/>
    <col min="13319" max="13319" width="12.83203125" style="5" customWidth="1"/>
    <col min="13320" max="13320" width="11.83203125" style="5" bestFit="1" customWidth="1"/>
    <col min="13321" max="13321" width="13.1640625" style="5" customWidth="1"/>
    <col min="13322" max="13322" width="27.6640625" style="5" customWidth="1"/>
    <col min="13323" max="13568" width="8.83203125" style="5"/>
    <col min="13569" max="13569" width="20.5" style="5" customWidth="1"/>
    <col min="13570" max="13570" width="14.1640625" style="5" customWidth="1"/>
    <col min="13571" max="13571" width="13.6640625" style="5" customWidth="1"/>
    <col min="13572" max="13574" width="11.83203125" style="5" bestFit="1" customWidth="1"/>
    <col min="13575" max="13575" width="12.83203125" style="5" customWidth="1"/>
    <col min="13576" max="13576" width="11.83203125" style="5" bestFit="1" customWidth="1"/>
    <col min="13577" max="13577" width="13.1640625" style="5" customWidth="1"/>
    <col min="13578" max="13578" width="27.6640625" style="5" customWidth="1"/>
    <col min="13579" max="13824" width="8.83203125" style="5"/>
    <col min="13825" max="13825" width="20.5" style="5" customWidth="1"/>
    <col min="13826" max="13826" width="14.1640625" style="5" customWidth="1"/>
    <col min="13827" max="13827" width="13.6640625" style="5" customWidth="1"/>
    <col min="13828" max="13830" width="11.83203125" style="5" bestFit="1" customWidth="1"/>
    <col min="13831" max="13831" width="12.83203125" style="5" customWidth="1"/>
    <col min="13832" max="13832" width="11.83203125" style="5" bestFit="1" customWidth="1"/>
    <col min="13833" max="13833" width="13.1640625" style="5" customWidth="1"/>
    <col min="13834" max="13834" width="27.6640625" style="5" customWidth="1"/>
    <col min="13835" max="14080" width="8.83203125" style="5"/>
    <col min="14081" max="14081" width="20.5" style="5" customWidth="1"/>
    <col min="14082" max="14082" width="14.1640625" style="5" customWidth="1"/>
    <col min="14083" max="14083" width="13.6640625" style="5" customWidth="1"/>
    <col min="14084" max="14086" width="11.83203125" style="5" bestFit="1" customWidth="1"/>
    <col min="14087" max="14087" width="12.83203125" style="5" customWidth="1"/>
    <col min="14088" max="14088" width="11.83203125" style="5" bestFit="1" customWidth="1"/>
    <col min="14089" max="14089" width="13.1640625" style="5" customWidth="1"/>
    <col min="14090" max="14090" width="27.6640625" style="5" customWidth="1"/>
    <col min="14091" max="14336" width="8.83203125" style="5"/>
    <col min="14337" max="14337" width="20.5" style="5" customWidth="1"/>
    <col min="14338" max="14338" width="14.1640625" style="5" customWidth="1"/>
    <col min="14339" max="14339" width="13.6640625" style="5" customWidth="1"/>
    <col min="14340" max="14342" width="11.83203125" style="5" bestFit="1" customWidth="1"/>
    <col min="14343" max="14343" width="12.83203125" style="5" customWidth="1"/>
    <col min="14344" max="14344" width="11.83203125" style="5" bestFit="1" customWidth="1"/>
    <col min="14345" max="14345" width="13.1640625" style="5" customWidth="1"/>
    <col min="14346" max="14346" width="27.6640625" style="5" customWidth="1"/>
    <col min="14347" max="14592" width="8.83203125" style="5"/>
    <col min="14593" max="14593" width="20.5" style="5" customWidth="1"/>
    <col min="14594" max="14594" width="14.1640625" style="5" customWidth="1"/>
    <col min="14595" max="14595" width="13.6640625" style="5" customWidth="1"/>
    <col min="14596" max="14598" width="11.83203125" style="5" bestFit="1" customWidth="1"/>
    <col min="14599" max="14599" width="12.83203125" style="5" customWidth="1"/>
    <col min="14600" max="14600" width="11.83203125" style="5" bestFit="1" customWidth="1"/>
    <col min="14601" max="14601" width="13.1640625" style="5" customWidth="1"/>
    <col min="14602" max="14602" width="27.6640625" style="5" customWidth="1"/>
    <col min="14603" max="14848" width="8.83203125" style="5"/>
    <col min="14849" max="14849" width="20.5" style="5" customWidth="1"/>
    <col min="14850" max="14850" width="14.1640625" style="5" customWidth="1"/>
    <col min="14851" max="14851" width="13.6640625" style="5" customWidth="1"/>
    <col min="14852" max="14854" width="11.83203125" style="5" bestFit="1" customWidth="1"/>
    <col min="14855" max="14855" width="12.83203125" style="5" customWidth="1"/>
    <col min="14856" max="14856" width="11.83203125" style="5" bestFit="1" customWidth="1"/>
    <col min="14857" max="14857" width="13.1640625" style="5" customWidth="1"/>
    <col min="14858" max="14858" width="27.6640625" style="5" customWidth="1"/>
    <col min="14859" max="15104" width="8.83203125" style="5"/>
    <col min="15105" max="15105" width="20.5" style="5" customWidth="1"/>
    <col min="15106" max="15106" width="14.1640625" style="5" customWidth="1"/>
    <col min="15107" max="15107" width="13.6640625" style="5" customWidth="1"/>
    <col min="15108" max="15110" width="11.83203125" style="5" bestFit="1" customWidth="1"/>
    <col min="15111" max="15111" width="12.83203125" style="5" customWidth="1"/>
    <col min="15112" max="15112" width="11.83203125" style="5" bestFit="1" customWidth="1"/>
    <col min="15113" max="15113" width="13.1640625" style="5" customWidth="1"/>
    <col min="15114" max="15114" width="27.6640625" style="5" customWidth="1"/>
    <col min="15115" max="15360" width="8.83203125" style="5"/>
    <col min="15361" max="15361" width="20.5" style="5" customWidth="1"/>
    <col min="15362" max="15362" width="14.1640625" style="5" customWidth="1"/>
    <col min="15363" max="15363" width="13.6640625" style="5" customWidth="1"/>
    <col min="15364" max="15366" width="11.83203125" style="5" bestFit="1" customWidth="1"/>
    <col min="15367" max="15367" width="12.83203125" style="5" customWidth="1"/>
    <col min="15368" max="15368" width="11.83203125" style="5" bestFit="1" customWidth="1"/>
    <col min="15369" max="15369" width="13.1640625" style="5" customWidth="1"/>
    <col min="15370" max="15370" width="27.6640625" style="5" customWidth="1"/>
    <col min="15371" max="15616" width="8.83203125" style="5"/>
    <col min="15617" max="15617" width="20.5" style="5" customWidth="1"/>
    <col min="15618" max="15618" width="14.1640625" style="5" customWidth="1"/>
    <col min="15619" max="15619" width="13.6640625" style="5" customWidth="1"/>
    <col min="15620" max="15622" width="11.83203125" style="5" bestFit="1" customWidth="1"/>
    <col min="15623" max="15623" width="12.83203125" style="5" customWidth="1"/>
    <col min="15624" max="15624" width="11.83203125" style="5" bestFit="1" customWidth="1"/>
    <col min="15625" max="15625" width="13.1640625" style="5" customWidth="1"/>
    <col min="15626" max="15626" width="27.6640625" style="5" customWidth="1"/>
    <col min="15627" max="15872" width="8.83203125" style="5"/>
    <col min="15873" max="15873" width="20.5" style="5" customWidth="1"/>
    <col min="15874" max="15874" width="14.1640625" style="5" customWidth="1"/>
    <col min="15875" max="15875" width="13.6640625" style="5" customWidth="1"/>
    <col min="15876" max="15878" width="11.83203125" style="5" bestFit="1" customWidth="1"/>
    <col min="15879" max="15879" width="12.83203125" style="5" customWidth="1"/>
    <col min="15880" max="15880" width="11.83203125" style="5" bestFit="1" customWidth="1"/>
    <col min="15881" max="15881" width="13.1640625" style="5" customWidth="1"/>
    <col min="15882" max="15882" width="27.6640625" style="5" customWidth="1"/>
    <col min="15883" max="16128" width="8.83203125" style="5"/>
    <col min="16129" max="16129" width="20.5" style="5" customWidth="1"/>
    <col min="16130" max="16130" width="14.1640625" style="5" customWidth="1"/>
    <col min="16131" max="16131" width="13.6640625" style="5" customWidth="1"/>
    <col min="16132" max="16134" width="11.83203125" style="5" bestFit="1" customWidth="1"/>
    <col min="16135" max="16135" width="12.83203125" style="5" customWidth="1"/>
    <col min="16136" max="16136" width="11.83203125" style="5" bestFit="1" customWidth="1"/>
    <col min="16137" max="16137" width="13.1640625" style="5" customWidth="1"/>
    <col min="16138" max="16138" width="27.6640625" style="5" customWidth="1"/>
    <col min="16139" max="16384" width="8.83203125" style="5"/>
  </cols>
  <sheetData>
    <row r="1" spans="1:41">
      <c r="A1" s="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c r="A2" s="7"/>
      <c r="B2" s="8"/>
      <c r="C2" s="2">
        <v>2011</v>
      </c>
      <c r="D2" s="2">
        <v>2012</v>
      </c>
      <c r="E2" s="2">
        <v>2013</v>
      </c>
      <c r="F2" s="2">
        <v>2014</v>
      </c>
      <c r="G2" s="2">
        <v>2015</v>
      </c>
      <c r="H2" s="2">
        <v>2016</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27">
      <c r="A3" s="9" t="s">
        <v>0</v>
      </c>
      <c r="B3" s="10" t="s">
        <v>29</v>
      </c>
      <c r="C3" s="10">
        <v>5000000</v>
      </c>
      <c r="D3" s="10">
        <f>+(C3*J4)+C3</f>
        <v>5125000</v>
      </c>
      <c r="E3" s="10">
        <f>+(D3*J4)+D3</f>
        <v>5253125</v>
      </c>
      <c r="F3" s="10">
        <f>+(E3*J4)+E3</f>
        <v>5384453.125</v>
      </c>
      <c r="G3" s="10">
        <f>+(F3*J4)+F3</f>
        <v>5519064.453125</v>
      </c>
      <c r="H3" s="10">
        <f>+(G3*J4)+G3</f>
        <v>5657041.064453125</v>
      </c>
      <c r="J3" s="4" t="s">
        <v>31</v>
      </c>
      <c r="K3" s="4" t="s">
        <v>32</v>
      </c>
      <c r="L3" s="4" t="s">
        <v>33</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c r="A4" s="9" t="s">
        <v>1</v>
      </c>
      <c r="B4" s="10" t="s">
        <v>30</v>
      </c>
      <c r="C4" s="10">
        <v>2000000</v>
      </c>
      <c r="D4" s="10">
        <f>+(C4*J4)+C4</f>
        <v>2050000</v>
      </c>
      <c r="E4" s="10">
        <f>+(D4*J4)+D4</f>
        <v>2101250</v>
      </c>
      <c r="F4" s="10">
        <f>+(E4*J4)+E4</f>
        <v>2153781.25</v>
      </c>
      <c r="G4" s="10">
        <f>+(F4*J4)+F4</f>
        <v>2207625.78125</v>
      </c>
      <c r="H4" s="10">
        <f>+(G4*J4)+G4</f>
        <v>2262816.42578125</v>
      </c>
      <c r="J4" s="11">
        <v>2.5000000000000001E-2</v>
      </c>
      <c r="K4" s="11">
        <v>4.4999999999999998E-2</v>
      </c>
      <c r="L4" s="11">
        <v>0.04</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c r="B5" s="12"/>
      <c r="H5" s="12"/>
    </row>
    <row r="6" spans="1:41" ht="15">
      <c r="B6" s="13" t="s">
        <v>2</v>
      </c>
      <c r="C6" s="14" t="s">
        <v>27</v>
      </c>
      <c r="D6" s="15"/>
      <c r="E6" s="16"/>
      <c r="F6" s="15"/>
      <c r="G6" s="17"/>
      <c r="H6" s="15"/>
      <c r="I6" s="15"/>
      <c r="J6" s="18"/>
    </row>
    <row r="7" spans="1:41" ht="27.5" customHeight="1">
      <c r="B7" s="13" t="s">
        <v>3</v>
      </c>
      <c r="C7" s="14" t="s">
        <v>4</v>
      </c>
      <c r="D7" s="15"/>
      <c r="E7" s="15"/>
      <c r="F7" s="15"/>
      <c r="G7" s="17"/>
      <c r="H7" s="15"/>
      <c r="I7" s="15"/>
      <c r="J7" s="18"/>
    </row>
    <row r="8" spans="1:41" ht="15">
      <c r="B8" s="19" t="s">
        <v>5</v>
      </c>
      <c r="C8" s="19" t="s">
        <v>6</v>
      </c>
      <c r="D8" s="20" t="s">
        <v>7</v>
      </c>
      <c r="E8" s="301" t="s">
        <v>8</v>
      </c>
      <c r="F8" s="301"/>
      <c r="G8" s="301"/>
      <c r="H8" s="301"/>
      <c r="I8" s="301"/>
      <c r="J8" s="21" t="s">
        <v>9</v>
      </c>
      <c r="K8" s="51"/>
    </row>
    <row r="9" spans="1:41" ht="15">
      <c r="B9" s="19" t="s">
        <v>10</v>
      </c>
      <c r="C9" s="22"/>
      <c r="D9" s="20">
        <v>2011</v>
      </c>
      <c r="E9" s="20">
        <v>2012</v>
      </c>
      <c r="F9" s="20">
        <v>2013</v>
      </c>
      <c r="G9" s="20">
        <v>2014</v>
      </c>
      <c r="H9" s="20">
        <v>2015</v>
      </c>
      <c r="I9" s="20">
        <v>2016</v>
      </c>
      <c r="J9" s="23"/>
      <c r="K9" s="51"/>
    </row>
    <row r="10" spans="1:41" ht="32" customHeight="1">
      <c r="B10" s="302" t="s">
        <v>28</v>
      </c>
      <c r="C10" s="303"/>
      <c r="D10" s="24" t="s">
        <v>25</v>
      </c>
      <c r="E10" s="24" t="s">
        <v>25</v>
      </c>
      <c r="F10" s="24" t="s">
        <v>25</v>
      </c>
      <c r="G10" s="24" t="s">
        <v>25</v>
      </c>
      <c r="H10" s="24" t="s">
        <v>25</v>
      </c>
      <c r="I10" s="24" t="s">
        <v>25</v>
      </c>
      <c r="J10" s="23"/>
      <c r="K10" s="51"/>
    </row>
    <row r="11" spans="1:41" ht="45.75" customHeight="1">
      <c r="B11" s="304" t="s">
        <v>34</v>
      </c>
      <c r="C11" s="305"/>
      <c r="D11" s="25">
        <f>C3</f>
        <v>5000000</v>
      </c>
      <c r="E11" s="25"/>
      <c r="F11" s="25"/>
      <c r="G11" s="25">
        <f>+G3</f>
        <v>5519064.453125</v>
      </c>
      <c r="H11" s="25"/>
      <c r="I11" s="25"/>
      <c r="J11" s="26" t="s">
        <v>40</v>
      </c>
      <c r="K11" s="51"/>
    </row>
    <row r="12" spans="1:41" ht="53" customHeight="1">
      <c r="B12" s="304" t="s">
        <v>37</v>
      </c>
      <c r="C12" s="305"/>
      <c r="D12" s="27">
        <f>+D11/1.8</f>
        <v>2777777.7777777775</v>
      </c>
      <c r="E12" s="27">
        <v>0</v>
      </c>
      <c r="F12" s="27">
        <v>0</v>
      </c>
      <c r="G12" s="27">
        <f>+G11/1.8</f>
        <v>3066146.9184027775</v>
      </c>
      <c r="H12" s="28"/>
      <c r="I12" s="25"/>
      <c r="J12" s="26" t="s">
        <v>41</v>
      </c>
      <c r="K12" s="51"/>
    </row>
    <row r="13" spans="1:41" ht="66" customHeight="1">
      <c r="B13" s="299" t="s">
        <v>43</v>
      </c>
      <c r="C13" s="300" t="s">
        <v>11</v>
      </c>
      <c r="D13" s="29">
        <f>+C3*$K$4</f>
        <v>225000</v>
      </c>
      <c r="E13" s="29">
        <f>+D3*$K$4</f>
        <v>230625</v>
      </c>
      <c r="F13" s="29">
        <f t="shared" ref="F13:I13" si="0">+E3*$K$4</f>
        <v>236390.625</v>
      </c>
      <c r="G13" s="29">
        <f t="shared" si="0"/>
        <v>242300.390625</v>
      </c>
      <c r="H13" s="29">
        <f t="shared" si="0"/>
        <v>248357.900390625</v>
      </c>
      <c r="I13" s="29">
        <f t="shared" si="0"/>
        <v>254566.84790039062</v>
      </c>
      <c r="J13" s="30" t="s">
        <v>337</v>
      </c>
      <c r="K13" s="52"/>
    </row>
    <row r="14" spans="1:41" ht="66" customHeight="1">
      <c r="B14" s="299" t="s">
        <v>338</v>
      </c>
      <c r="C14" s="300"/>
      <c r="D14" s="53">
        <v>1</v>
      </c>
      <c r="E14" s="53">
        <v>1</v>
      </c>
      <c r="F14" s="53">
        <v>1</v>
      </c>
      <c r="G14" s="53">
        <v>1</v>
      </c>
      <c r="H14" s="53">
        <v>1</v>
      </c>
      <c r="I14" s="53">
        <v>1</v>
      </c>
      <c r="J14" s="30" t="s">
        <v>45</v>
      </c>
      <c r="K14" s="52"/>
    </row>
    <row r="15" spans="1:41" ht="66" customHeight="1">
      <c r="B15" s="299" t="s">
        <v>44</v>
      </c>
      <c r="C15" s="300"/>
      <c r="D15" s="29">
        <f>+D13*D14</f>
        <v>225000</v>
      </c>
      <c r="E15" s="29">
        <f t="shared" ref="E15:I15" si="1">+E13*E14</f>
        <v>230625</v>
      </c>
      <c r="F15" s="29">
        <f t="shared" si="1"/>
        <v>236390.625</v>
      </c>
      <c r="G15" s="29">
        <f t="shared" si="1"/>
        <v>242300.390625</v>
      </c>
      <c r="H15" s="29">
        <f t="shared" si="1"/>
        <v>248357.900390625</v>
      </c>
      <c r="I15" s="29">
        <f t="shared" si="1"/>
        <v>254566.84790039062</v>
      </c>
      <c r="J15" s="30" t="s">
        <v>50</v>
      </c>
      <c r="K15" s="52"/>
    </row>
    <row r="16" spans="1:41" ht="57" customHeight="1">
      <c r="B16" s="299" t="s">
        <v>35</v>
      </c>
      <c r="C16" s="300"/>
      <c r="D16" s="29">
        <f>+C3*$L$4</f>
        <v>200000</v>
      </c>
      <c r="E16" s="29">
        <f t="shared" ref="E16:I16" si="2">+D3*$L$4</f>
        <v>205000</v>
      </c>
      <c r="F16" s="29">
        <f t="shared" si="2"/>
        <v>210125</v>
      </c>
      <c r="G16" s="29">
        <f t="shared" si="2"/>
        <v>215378.125</v>
      </c>
      <c r="H16" s="29">
        <f t="shared" si="2"/>
        <v>220762.578125</v>
      </c>
      <c r="I16" s="29">
        <f t="shared" si="2"/>
        <v>226281.642578125</v>
      </c>
      <c r="J16" s="30" t="s">
        <v>336</v>
      </c>
      <c r="K16" s="52"/>
    </row>
    <row r="17" spans="2:12" ht="57" customHeight="1">
      <c r="B17" s="299" t="s">
        <v>46</v>
      </c>
      <c r="C17" s="300"/>
      <c r="D17" s="53">
        <v>1</v>
      </c>
      <c r="E17" s="53">
        <v>1</v>
      </c>
      <c r="F17" s="53">
        <v>1</v>
      </c>
      <c r="G17" s="53">
        <v>1</v>
      </c>
      <c r="H17" s="53">
        <v>1</v>
      </c>
      <c r="I17" s="53">
        <v>1</v>
      </c>
      <c r="J17" s="30" t="s">
        <v>49</v>
      </c>
      <c r="K17" s="52"/>
    </row>
    <row r="18" spans="2:12" ht="57" customHeight="1">
      <c r="B18" s="299" t="s">
        <v>47</v>
      </c>
      <c r="C18" s="300"/>
      <c r="D18" s="29">
        <f t="shared" ref="D18:I18" si="3">+D16*D17</f>
        <v>200000</v>
      </c>
      <c r="E18" s="29">
        <f t="shared" si="3"/>
        <v>205000</v>
      </c>
      <c r="F18" s="29">
        <f t="shared" si="3"/>
        <v>210125</v>
      </c>
      <c r="G18" s="29">
        <f t="shared" si="3"/>
        <v>215378.125</v>
      </c>
      <c r="H18" s="29">
        <f t="shared" si="3"/>
        <v>220762.578125</v>
      </c>
      <c r="I18" s="29">
        <f t="shared" si="3"/>
        <v>226281.642578125</v>
      </c>
      <c r="J18" s="30" t="s">
        <v>51</v>
      </c>
      <c r="K18" s="52"/>
    </row>
    <row r="19" spans="2:12" ht="57" customHeight="1">
      <c r="B19" s="299" t="s">
        <v>340</v>
      </c>
      <c r="C19" s="300"/>
      <c r="D19" s="29"/>
      <c r="E19" s="29"/>
      <c r="F19" s="29"/>
      <c r="G19" s="29"/>
      <c r="H19" s="29"/>
      <c r="I19" s="29"/>
      <c r="J19" s="30" t="s">
        <v>339</v>
      </c>
      <c r="K19" s="52"/>
    </row>
    <row r="20" spans="2:12" s="48" customFormat="1">
      <c r="B20" s="299" t="s">
        <v>42</v>
      </c>
      <c r="C20" s="300"/>
      <c r="D20" s="49">
        <f>+D15+D18+D19</f>
        <v>425000</v>
      </c>
      <c r="E20" s="49">
        <f t="shared" ref="E20:I20" si="4">+E15+E18+E19</f>
        <v>435625</v>
      </c>
      <c r="F20" s="49">
        <f t="shared" si="4"/>
        <v>446515.625</v>
      </c>
      <c r="G20" s="49">
        <f t="shared" si="4"/>
        <v>457678.515625</v>
      </c>
      <c r="H20" s="49">
        <f t="shared" si="4"/>
        <v>469120.478515625</v>
      </c>
      <c r="I20" s="49">
        <f t="shared" si="4"/>
        <v>480848.49047851562</v>
      </c>
      <c r="J20" s="50" t="s">
        <v>48</v>
      </c>
    </row>
    <row r="21" spans="2:12" ht="51.75" customHeight="1">
      <c r="B21" s="313" t="s">
        <v>22</v>
      </c>
      <c r="C21" s="314"/>
      <c r="D21" s="3">
        <f>+D12+D20</f>
        <v>3202777.7777777775</v>
      </c>
      <c r="E21" s="3">
        <f>+E20</f>
        <v>435625</v>
      </c>
      <c r="F21" s="3">
        <f>F20</f>
        <v>446515.625</v>
      </c>
      <c r="G21" s="3">
        <f>+G12+G20</f>
        <v>3523825.4340277775</v>
      </c>
      <c r="H21" s="3">
        <f>H20</f>
        <v>469120.478515625</v>
      </c>
      <c r="I21" s="3">
        <f>I20</f>
        <v>480848.49047851562</v>
      </c>
      <c r="J21" s="31" t="s">
        <v>20</v>
      </c>
    </row>
    <row r="22" spans="2:12" ht="60" customHeight="1">
      <c r="B22" s="316" t="s">
        <v>341</v>
      </c>
      <c r="C22" s="317"/>
      <c r="D22" s="32"/>
      <c r="E22" s="32">
        <f>+E20*0.5</f>
        <v>217812.5</v>
      </c>
      <c r="F22" s="32">
        <f>+F20*0.8</f>
        <v>357212.5</v>
      </c>
      <c r="G22" s="32">
        <f>+G20*0.92</f>
        <v>421064.234375</v>
      </c>
      <c r="H22" s="33"/>
      <c r="I22" s="34"/>
      <c r="J22" s="35" t="s">
        <v>13</v>
      </c>
    </row>
    <row r="23" spans="2:12" ht="46.5" customHeight="1">
      <c r="B23" s="318" t="s">
        <v>36</v>
      </c>
      <c r="C23" s="319"/>
      <c r="D23" s="32"/>
      <c r="E23" s="32"/>
      <c r="F23" s="32"/>
      <c r="G23" s="230">
        <f>(+E22+F22+G22)/(F3/1.8)</f>
        <v>0.33298843545508627</v>
      </c>
      <c r="H23" s="33"/>
      <c r="I23" s="34"/>
      <c r="J23" s="35" t="s">
        <v>342</v>
      </c>
      <c r="K23" s="35" t="s">
        <v>377</v>
      </c>
      <c r="L23" s="54">
        <f>+G23/(F3/1.8)</f>
        <v>1.1131663140240549E-7</v>
      </c>
    </row>
    <row r="24" spans="2:12" ht="57" customHeight="1">
      <c r="B24" s="315" t="s">
        <v>38</v>
      </c>
      <c r="C24" s="315"/>
      <c r="D24" s="36">
        <f>+OLE_LINK243</f>
        <v>3202777.7777777775</v>
      </c>
      <c r="E24" s="36">
        <f>+OLE_LINK245</f>
        <v>435625</v>
      </c>
      <c r="F24" s="36">
        <f>+F21</f>
        <v>446515.625</v>
      </c>
      <c r="G24" s="36">
        <f>+G21</f>
        <v>3523825.4340277775</v>
      </c>
      <c r="H24" s="36">
        <f>+H21</f>
        <v>469120.478515625</v>
      </c>
      <c r="I24" s="36">
        <f>+I21</f>
        <v>480848.49047851562</v>
      </c>
      <c r="J24" s="37" t="s">
        <v>343</v>
      </c>
    </row>
    <row r="25" spans="2:12" ht="46.5" customHeight="1">
      <c r="B25" s="315" t="s">
        <v>39</v>
      </c>
      <c r="C25" s="315"/>
      <c r="D25" s="36">
        <f>+D47</f>
        <v>3202777.7777777775</v>
      </c>
      <c r="E25" s="36">
        <f>+E47</f>
        <v>350000</v>
      </c>
      <c r="F25" s="36">
        <f>+F47</f>
        <v>315000</v>
      </c>
      <c r="G25" s="36">
        <f t="shared" ref="G25:I25" si="5">+G47</f>
        <v>300000</v>
      </c>
      <c r="H25" s="36">
        <f t="shared" si="5"/>
        <v>300000</v>
      </c>
      <c r="I25" s="36">
        <f t="shared" si="5"/>
        <v>250000</v>
      </c>
      <c r="J25" s="37" t="s">
        <v>21</v>
      </c>
    </row>
    <row r="26" spans="2:12" ht="57" customHeight="1">
      <c r="B26" s="315" t="s">
        <v>23</v>
      </c>
      <c r="C26" s="315"/>
      <c r="D26" s="36">
        <f>+D24-D25</f>
        <v>0</v>
      </c>
      <c r="E26" s="36">
        <f t="shared" ref="E26:I26" si="6">+E24-E25</f>
        <v>85625</v>
      </c>
      <c r="F26" s="36">
        <f t="shared" si="6"/>
        <v>131515.625</v>
      </c>
      <c r="G26" s="36">
        <f t="shared" si="6"/>
        <v>3223825.4340277775</v>
      </c>
      <c r="H26" s="36">
        <f t="shared" si="6"/>
        <v>169120.478515625</v>
      </c>
      <c r="I26" s="36">
        <f t="shared" si="6"/>
        <v>230848.49047851562</v>
      </c>
      <c r="J26" s="37" t="s">
        <v>12</v>
      </c>
    </row>
    <row r="27" spans="2:12" ht="36" customHeight="1">
      <c r="B27" s="320" t="s">
        <v>24</v>
      </c>
      <c r="C27" s="321"/>
      <c r="D27" s="38">
        <f>+D26</f>
        <v>0</v>
      </c>
      <c r="E27" s="38">
        <f t="shared" ref="E27:I27" si="7">+E26</f>
        <v>85625</v>
      </c>
      <c r="F27" s="38">
        <f t="shared" si="7"/>
        <v>131515.625</v>
      </c>
      <c r="G27" s="38">
        <f t="shared" si="7"/>
        <v>3223825.4340277775</v>
      </c>
      <c r="H27" s="38">
        <f t="shared" si="7"/>
        <v>169120.478515625</v>
      </c>
      <c r="I27" s="38">
        <f t="shared" si="7"/>
        <v>230848.49047851562</v>
      </c>
      <c r="J27" s="39" t="s">
        <v>17</v>
      </c>
    </row>
    <row r="28" spans="2:12">
      <c r="B28" s="15"/>
      <c r="C28" s="15"/>
      <c r="D28" s="15"/>
      <c r="E28" s="15"/>
      <c r="F28" s="15"/>
      <c r="G28" s="17"/>
      <c r="H28" s="40"/>
      <c r="I28" s="40"/>
      <c r="J28" s="41"/>
    </row>
    <row r="29" spans="2:12">
      <c r="B29" s="14" t="s">
        <v>348</v>
      </c>
      <c r="C29" s="15"/>
      <c r="D29" s="15"/>
      <c r="E29" s="15"/>
      <c r="F29" s="15"/>
      <c r="G29" s="17"/>
      <c r="H29" s="40"/>
      <c r="I29" s="40"/>
      <c r="J29" s="41"/>
    </row>
    <row r="30" spans="2:12">
      <c r="B30" s="231"/>
      <c r="C30" s="231">
        <v>2013</v>
      </c>
      <c r="D30" s="231">
        <v>2014</v>
      </c>
      <c r="E30" s="231">
        <v>2015</v>
      </c>
      <c r="F30" s="231">
        <v>2016</v>
      </c>
      <c r="G30" s="17"/>
      <c r="H30" s="40"/>
      <c r="I30" s="40"/>
      <c r="J30" s="41"/>
    </row>
    <row r="31" spans="2:12">
      <c r="B31" s="231" t="s">
        <v>335</v>
      </c>
      <c r="C31" s="233"/>
      <c r="D31" s="233"/>
      <c r="E31" s="233"/>
      <c r="F31" s="233"/>
      <c r="G31" s="17"/>
      <c r="H31" s="40"/>
      <c r="I31" s="40"/>
      <c r="J31" s="41"/>
    </row>
    <row r="32" spans="2:12">
      <c r="B32" s="232" t="s">
        <v>331</v>
      </c>
      <c r="C32" s="233"/>
      <c r="D32" s="233"/>
      <c r="E32" s="233"/>
      <c r="F32" s="233"/>
      <c r="G32" s="17"/>
      <c r="H32" s="40"/>
      <c r="I32" s="40"/>
      <c r="J32" s="41"/>
    </row>
    <row r="33" spans="2:10">
      <c r="B33" s="232" t="s">
        <v>349</v>
      </c>
      <c r="C33" s="233"/>
      <c r="D33" s="233"/>
      <c r="E33" s="233"/>
      <c r="F33" s="233"/>
      <c r="G33" s="17"/>
      <c r="H33" s="40"/>
      <c r="I33" s="40"/>
      <c r="J33" s="41"/>
    </row>
    <row r="34" spans="2:10">
      <c r="B34" s="232" t="s">
        <v>350</v>
      </c>
      <c r="C34" s="233"/>
      <c r="D34" s="233"/>
      <c r="E34" s="233"/>
      <c r="F34" s="233"/>
      <c r="G34" s="17"/>
      <c r="H34" s="40"/>
      <c r="I34" s="40"/>
      <c r="J34" s="41"/>
    </row>
    <row r="35" spans="2:10">
      <c r="B35" s="232" t="s">
        <v>334</v>
      </c>
      <c r="C35" s="233">
        <v>0</v>
      </c>
      <c r="D35" s="233">
        <v>0</v>
      </c>
      <c r="E35" s="233">
        <v>0</v>
      </c>
      <c r="F35" s="233">
        <v>0</v>
      </c>
      <c r="G35" s="17"/>
      <c r="H35" s="40"/>
      <c r="I35" s="40"/>
      <c r="J35" s="41"/>
    </row>
    <row r="36" spans="2:10">
      <c r="B36" s="14" t="s">
        <v>9</v>
      </c>
      <c r="C36" s="15"/>
      <c r="D36" s="15"/>
      <c r="E36" s="15"/>
      <c r="F36" s="15"/>
      <c r="G36" s="17"/>
      <c r="H36" s="40"/>
      <c r="I36" s="40"/>
      <c r="J36" s="18"/>
    </row>
    <row r="37" spans="2:10">
      <c r="B37" s="15" t="s">
        <v>26</v>
      </c>
      <c r="C37" s="15"/>
      <c r="D37" s="15"/>
      <c r="E37" s="15"/>
      <c r="F37" s="15"/>
      <c r="G37" s="17"/>
      <c r="H37" s="15"/>
      <c r="I37" s="15"/>
      <c r="J37" s="18"/>
    </row>
    <row r="38" spans="2:10">
      <c r="B38" s="15" t="s">
        <v>16</v>
      </c>
      <c r="C38" s="15"/>
      <c r="D38" s="15"/>
      <c r="E38" s="15"/>
      <c r="F38" s="15"/>
      <c r="G38" s="17"/>
      <c r="H38" s="15"/>
      <c r="I38" s="15"/>
      <c r="J38" s="18"/>
    </row>
    <row r="39" spans="2:10">
      <c r="B39" s="15"/>
      <c r="C39" s="15"/>
      <c r="D39" s="15"/>
      <c r="E39" s="15"/>
      <c r="F39" s="15"/>
      <c r="G39" s="17"/>
      <c r="H39" s="15"/>
      <c r="I39" s="15"/>
      <c r="J39" s="18"/>
    </row>
    <row r="40" spans="2:10">
      <c r="B40" s="15"/>
      <c r="C40" s="15"/>
      <c r="D40" s="15"/>
      <c r="E40" s="15"/>
      <c r="F40" s="15"/>
      <c r="G40" s="17"/>
      <c r="H40" s="15"/>
      <c r="I40" s="15"/>
      <c r="J40" s="18"/>
    </row>
    <row r="41" spans="2:10" ht="15" thickBot="1">
      <c r="B41" s="14" t="s">
        <v>347</v>
      </c>
      <c r="C41" s="15"/>
      <c r="D41" s="15"/>
      <c r="E41" s="15"/>
      <c r="F41" s="15"/>
      <c r="G41" s="17"/>
      <c r="H41" s="15"/>
      <c r="I41" s="15"/>
      <c r="J41" s="18"/>
    </row>
    <row r="42" spans="2:10" ht="15.75" customHeight="1" thickBot="1">
      <c r="B42" s="309"/>
      <c r="C42" s="310"/>
      <c r="D42" s="42" t="s">
        <v>7</v>
      </c>
      <c r="E42" s="306" t="s">
        <v>8</v>
      </c>
      <c r="F42" s="307"/>
      <c r="G42" s="307"/>
      <c r="H42" s="307"/>
      <c r="I42" s="308"/>
      <c r="J42" s="18"/>
    </row>
    <row r="43" spans="2:10" ht="15" thickBot="1">
      <c r="B43" s="309" t="s">
        <v>14</v>
      </c>
      <c r="C43" s="310"/>
      <c r="D43" s="43">
        <v>2011</v>
      </c>
      <c r="E43" s="43">
        <v>2012</v>
      </c>
      <c r="F43" s="43">
        <v>2013</v>
      </c>
      <c r="G43" s="43">
        <v>2014</v>
      </c>
      <c r="H43" s="43">
        <v>2015</v>
      </c>
      <c r="I43" s="43">
        <v>2016</v>
      </c>
      <c r="J43" s="44"/>
    </row>
    <row r="44" spans="2:10" ht="15" thickBot="1">
      <c r="B44" s="311" t="s">
        <v>344</v>
      </c>
      <c r="C44" s="312"/>
      <c r="D44" s="45">
        <v>2000000</v>
      </c>
      <c r="E44" s="45">
        <v>250000</v>
      </c>
      <c r="F44" s="45">
        <v>250000</v>
      </c>
      <c r="G44" s="45">
        <v>250000</v>
      </c>
      <c r="H44" s="45">
        <v>250000</v>
      </c>
      <c r="I44" s="45">
        <v>250000</v>
      </c>
      <c r="J44" s="44"/>
    </row>
    <row r="45" spans="2:10" ht="15" thickBot="1">
      <c r="B45" s="311" t="s">
        <v>345</v>
      </c>
      <c r="C45" s="312"/>
      <c r="D45" s="45">
        <v>1102777.7777777775</v>
      </c>
      <c r="E45" s="45">
        <v>50000</v>
      </c>
      <c r="F45" s="45">
        <v>50000</v>
      </c>
      <c r="G45" s="45">
        <v>50000</v>
      </c>
      <c r="H45" s="45">
        <v>50000</v>
      </c>
      <c r="I45" s="45">
        <v>0</v>
      </c>
      <c r="J45" s="18"/>
    </row>
    <row r="46" spans="2:10" ht="15" thickBot="1">
      <c r="B46" s="311" t="s">
        <v>346</v>
      </c>
      <c r="C46" s="312"/>
      <c r="D46" s="45">
        <v>100000</v>
      </c>
      <c r="E46" s="45">
        <v>50000</v>
      </c>
      <c r="F46" s="45">
        <v>15000</v>
      </c>
      <c r="G46" s="45">
        <v>0</v>
      </c>
      <c r="H46" s="45">
        <v>0</v>
      </c>
      <c r="I46" s="45">
        <v>0</v>
      </c>
      <c r="J46" s="18"/>
    </row>
    <row r="47" spans="2:10" ht="15" thickBot="1">
      <c r="B47" s="311" t="s">
        <v>15</v>
      </c>
      <c r="C47" s="312"/>
      <c r="D47" s="46">
        <f t="shared" ref="D47:I47" si="8">SUM(D44:D46)</f>
        <v>3202777.7777777775</v>
      </c>
      <c r="E47" s="46">
        <f t="shared" si="8"/>
        <v>350000</v>
      </c>
      <c r="F47" s="46">
        <f t="shared" si="8"/>
        <v>315000</v>
      </c>
      <c r="G47" s="46">
        <f t="shared" si="8"/>
        <v>300000</v>
      </c>
      <c r="H47" s="46">
        <f t="shared" si="8"/>
        <v>300000</v>
      </c>
      <c r="I47" s="46">
        <f t="shared" si="8"/>
        <v>250000</v>
      </c>
      <c r="J47" s="18"/>
    </row>
    <row r="50" spans="2:6">
      <c r="B50" s="47" t="s">
        <v>18</v>
      </c>
    </row>
    <row r="51" spans="2:6">
      <c r="B51" s="5" t="s">
        <v>19</v>
      </c>
    </row>
    <row r="53" spans="2:6" ht="15">
      <c r="B53" s="210" t="s">
        <v>265</v>
      </c>
      <c r="C53" s="211"/>
    </row>
    <row r="54" spans="2:6">
      <c r="B54" s="212"/>
      <c r="C54" s="212" t="s">
        <v>255</v>
      </c>
      <c r="E54" s="217"/>
      <c r="F54" s="219" t="s">
        <v>315</v>
      </c>
    </row>
    <row r="55" spans="2:6">
      <c r="B55" s="212" t="s">
        <v>256</v>
      </c>
      <c r="C55" s="212">
        <v>3.3</v>
      </c>
      <c r="E55" s="218" t="s">
        <v>281</v>
      </c>
      <c r="F55" s="218" t="s">
        <v>282</v>
      </c>
    </row>
    <row r="56" spans="2:6">
      <c r="B56" s="212" t="s">
        <v>264</v>
      </c>
      <c r="C56" s="212">
        <v>1</v>
      </c>
      <c r="E56" s="218"/>
      <c r="F56" s="218" t="s">
        <v>283</v>
      </c>
    </row>
    <row r="57" spans="2:6">
      <c r="B57" s="212" t="s">
        <v>257</v>
      </c>
      <c r="C57" s="212">
        <v>0.21</v>
      </c>
      <c r="E57" s="218"/>
      <c r="F57" s="218" t="s">
        <v>264</v>
      </c>
    </row>
    <row r="58" spans="2:6">
      <c r="B58" s="212" t="s">
        <v>258</v>
      </c>
      <c r="C58" s="212">
        <v>0.4</v>
      </c>
      <c r="E58" s="218"/>
      <c r="F58" s="218" t="s">
        <v>284</v>
      </c>
    </row>
    <row r="59" spans="2:6">
      <c r="B59" s="212" t="s">
        <v>259</v>
      </c>
      <c r="C59" s="212">
        <v>0.3</v>
      </c>
      <c r="E59" s="218" t="s">
        <v>257</v>
      </c>
      <c r="F59" s="218" t="s">
        <v>285</v>
      </c>
    </row>
    <row r="60" spans="2:6">
      <c r="B60" s="212" t="s">
        <v>260</v>
      </c>
      <c r="C60" s="212">
        <v>0.14000000000000001</v>
      </c>
      <c r="E60" s="218"/>
      <c r="F60" s="218" t="s">
        <v>286</v>
      </c>
    </row>
    <row r="61" spans="2:6">
      <c r="B61" s="212" t="s">
        <v>261</v>
      </c>
      <c r="C61" s="212">
        <v>0.15</v>
      </c>
      <c r="E61" s="218" t="s">
        <v>260</v>
      </c>
      <c r="F61" s="218" t="s">
        <v>287</v>
      </c>
    </row>
    <row r="62" spans="2:6">
      <c r="B62" s="212" t="s">
        <v>262</v>
      </c>
      <c r="C62" s="212">
        <v>0.3</v>
      </c>
      <c r="E62" s="218"/>
      <c r="F62" s="218" t="s">
        <v>288</v>
      </c>
    </row>
    <row r="63" spans="2:6">
      <c r="B63" s="212"/>
      <c r="C63" s="212"/>
      <c r="E63" s="218"/>
      <c r="F63" s="218" t="s">
        <v>289</v>
      </c>
    </row>
    <row r="64" spans="2:6">
      <c r="B64" s="212"/>
      <c r="C64" s="212"/>
      <c r="E64" s="218"/>
      <c r="F64" s="218" t="s">
        <v>290</v>
      </c>
    </row>
    <row r="65" spans="2:6">
      <c r="B65" s="212" t="s">
        <v>263</v>
      </c>
      <c r="C65" s="212">
        <f>SUM(C55:C64)</f>
        <v>5.8</v>
      </c>
      <c r="E65" s="218"/>
      <c r="F65" s="218" t="s">
        <v>291</v>
      </c>
    </row>
    <row r="66" spans="2:6">
      <c r="E66" s="218" t="s">
        <v>292</v>
      </c>
      <c r="F66" s="218" t="s">
        <v>293</v>
      </c>
    </row>
    <row r="67" spans="2:6">
      <c r="E67" s="218"/>
      <c r="F67" s="218" t="s">
        <v>294</v>
      </c>
    </row>
    <row r="68" spans="2:6">
      <c r="E68" s="218"/>
      <c r="F68" s="218" t="s">
        <v>295</v>
      </c>
    </row>
    <row r="69" spans="2:6">
      <c r="E69" s="218"/>
      <c r="F69" s="218" t="s">
        <v>296</v>
      </c>
    </row>
    <row r="70" spans="2:6">
      <c r="E70" s="218"/>
      <c r="F70" s="218" t="s">
        <v>297</v>
      </c>
    </row>
    <row r="71" spans="2:6">
      <c r="E71" s="218" t="s">
        <v>298</v>
      </c>
      <c r="F71" s="218" t="s">
        <v>299</v>
      </c>
    </row>
    <row r="72" spans="2:6">
      <c r="E72" s="218"/>
      <c r="F72" s="218" t="s">
        <v>300</v>
      </c>
    </row>
    <row r="73" spans="2:6">
      <c r="E73" s="218"/>
      <c r="F73" s="218" t="s">
        <v>293</v>
      </c>
    </row>
    <row r="74" spans="2:6">
      <c r="E74" s="218"/>
      <c r="F74" s="218" t="s">
        <v>301</v>
      </c>
    </row>
    <row r="75" spans="2:6">
      <c r="E75" s="218"/>
      <c r="F75" s="218" t="s">
        <v>302</v>
      </c>
    </row>
    <row r="76" spans="2:6">
      <c r="E76" s="218" t="s">
        <v>303</v>
      </c>
      <c r="F76" s="218" t="s">
        <v>304</v>
      </c>
    </row>
    <row r="77" spans="2:6">
      <c r="E77" s="218"/>
      <c r="F77" s="218" t="s">
        <v>305</v>
      </c>
    </row>
    <row r="78" spans="2:6">
      <c r="E78" s="218"/>
      <c r="F78" s="218" t="s">
        <v>306</v>
      </c>
    </row>
    <row r="79" spans="2:6">
      <c r="E79" s="218"/>
      <c r="F79" s="218" t="s">
        <v>307</v>
      </c>
    </row>
    <row r="80" spans="2:6">
      <c r="E80" s="218"/>
      <c r="F80" s="218" t="s">
        <v>308</v>
      </c>
    </row>
    <row r="81" spans="5:6">
      <c r="E81" s="218"/>
      <c r="F81" s="218" t="s">
        <v>309</v>
      </c>
    </row>
    <row r="82" spans="5:6">
      <c r="E82" s="218" t="s">
        <v>124</v>
      </c>
      <c r="F82" s="218" t="s">
        <v>293</v>
      </c>
    </row>
    <row r="83" spans="5:6">
      <c r="E83" s="218"/>
      <c r="F83" s="218" t="s">
        <v>310</v>
      </c>
    </row>
    <row r="84" spans="5:6">
      <c r="E84" s="218"/>
      <c r="F84" s="218" t="s">
        <v>311</v>
      </c>
    </row>
    <row r="85" spans="5:6">
      <c r="E85" s="218"/>
      <c r="F85" s="218" t="s">
        <v>312</v>
      </c>
    </row>
    <row r="86" spans="5:6">
      <c r="E86" s="218"/>
      <c r="F86" s="218" t="s">
        <v>313</v>
      </c>
    </row>
    <row r="87" spans="5:6">
      <c r="E87" s="218"/>
      <c r="F87" s="218" t="s">
        <v>314</v>
      </c>
    </row>
  </sheetData>
  <mergeCells count="26">
    <mergeCell ref="E42:I42"/>
    <mergeCell ref="B43:C43"/>
    <mergeCell ref="B47:C47"/>
    <mergeCell ref="B16:C16"/>
    <mergeCell ref="B20:C20"/>
    <mergeCell ref="B21:C21"/>
    <mergeCell ref="B25:C25"/>
    <mergeCell ref="B22:C22"/>
    <mergeCell ref="B23:C23"/>
    <mergeCell ref="B26:C26"/>
    <mergeCell ref="B24:C24"/>
    <mergeCell ref="B44:C44"/>
    <mergeCell ref="B45:C45"/>
    <mergeCell ref="B46:C46"/>
    <mergeCell ref="B27:C27"/>
    <mergeCell ref="B42:C42"/>
    <mergeCell ref="E8:I8"/>
    <mergeCell ref="B10:C10"/>
    <mergeCell ref="B11:C11"/>
    <mergeCell ref="B12:C12"/>
    <mergeCell ref="B13:C13"/>
    <mergeCell ref="B19:C19"/>
    <mergeCell ref="B14:C14"/>
    <mergeCell ref="B15:C15"/>
    <mergeCell ref="B17:C17"/>
    <mergeCell ref="B18:C18"/>
  </mergeCells>
  <pageMargins left="0.7" right="0.7" top="0.75" bottom="0.75" header="0.3" footer="0.3"/>
  <pageSetup paperSize="256" scale="38" fitToHeight="0" orientation="portrait" horizontalDpi="300" verticalDpi="300"/>
  <ignoredErrors>
    <ignoredError sqref="D24 D21"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opLeftCell="A14" zoomScale="80" zoomScaleNormal="80" zoomScalePageLayoutView="80" workbookViewId="0">
      <selection activeCell="H31" sqref="H31"/>
    </sheetView>
  </sheetViews>
  <sheetFormatPr baseColWidth="10" defaultColWidth="8.83203125" defaultRowHeight="14" x14ac:dyDescent="0"/>
  <cols>
    <col min="2" max="2" width="48.33203125" customWidth="1"/>
    <col min="10" max="10" width="52.6640625" customWidth="1"/>
    <col min="11" max="11" width="28.5" customWidth="1"/>
    <col min="12" max="12" width="19.6640625" customWidth="1"/>
    <col min="13" max="13" width="17.83203125" customWidth="1"/>
  </cols>
  <sheetData>
    <row r="1" spans="1:42">
      <c r="A1" s="15"/>
      <c r="B1" s="322" t="s">
        <v>120</v>
      </c>
      <c r="C1" s="322"/>
      <c r="D1" s="322"/>
      <c r="E1" s="322"/>
      <c r="F1" s="322"/>
      <c r="G1" s="322"/>
      <c r="H1" s="322"/>
      <c r="I1" s="15"/>
      <c r="J1" s="55"/>
    </row>
    <row r="2" spans="1:42">
      <c r="A2" s="15"/>
      <c r="B2" s="15"/>
      <c r="C2" s="15"/>
      <c r="D2" s="15"/>
      <c r="E2" s="15"/>
      <c r="F2" s="15"/>
      <c r="G2" s="15"/>
      <c r="H2" s="15"/>
      <c r="I2" s="15"/>
      <c r="J2" s="55"/>
    </row>
    <row r="3" spans="1:42" s="5" customFormat="1">
      <c r="A3" s="7"/>
      <c r="B3" s="8"/>
      <c r="C3" s="2">
        <v>2011</v>
      </c>
      <c r="D3" s="2">
        <v>2012</v>
      </c>
      <c r="E3" s="2">
        <v>2013</v>
      </c>
      <c r="F3" s="2">
        <v>2014</v>
      </c>
      <c r="G3" s="2">
        <v>2015</v>
      </c>
      <c r="H3" s="2">
        <v>2016</v>
      </c>
      <c r="K3"/>
      <c r="L3"/>
      <c r="M3"/>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5" customFormat="1" ht="27.75" customHeight="1">
      <c r="A4" s="9" t="s">
        <v>0</v>
      </c>
      <c r="B4" s="10" t="s">
        <v>29</v>
      </c>
      <c r="C4" s="10">
        <v>5000000</v>
      </c>
      <c r="D4" s="10">
        <v>5125000</v>
      </c>
      <c r="E4" s="10">
        <v>5253125</v>
      </c>
      <c r="F4" s="10">
        <v>5384453.125</v>
      </c>
      <c r="G4" s="10">
        <v>5519064.453125</v>
      </c>
      <c r="H4" s="10">
        <v>5657041.064453125</v>
      </c>
      <c r="K4"/>
      <c r="L4"/>
      <c r="M4"/>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s="5" customFormat="1">
      <c r="A5" s="9" t="s">
        <v>1</v>
      </c>
      <c r="B5" s="10" t="s">
        <v>30</v>
      </c>
      <c r="C5" s="10">
        <v>2000000</v>
      </c>
      <c r="D5" s="10">
        <v>2050000</v>
      </c>
      <c r="E5" s="10">
        <v>2101250</v>
      </c>
      <c r="F5" s="10">
        <v>2153781.25</v>
      </c>
      <c r="G5" s="10">
        <v>2207625.78125</v>
      </c>
      <c r="H5" s="10">
        <v>2262816.42578125</v>
      </c>
      <c r="K5"/>
      <c r="L5"/>
      <c r="M5"/>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s="5" customFormat="1">
      <c r="A6" s="136"/>
      <c r="B6" s="137"/>
      <c r="C6" s="137"/>
      <c r="D6" s="137"/>
      <c r="E6" s="137"/>
      <c r="F6" s="137"/>
      <c r="G6" s="137"/>
      <c r="H6" s="137"/>
      <c r="I6" s="137"/>
      <c r="K6"/>
      <c r="L6"/>
      <c r="M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s="5" customFormat="1">
      <c r="A7" s="9"/>
      <c r="B7" s="10"/>
      <c r="C7" s="234">
        <v>2011</v>
      </c>
      <c r="D7" s="234">
        <v>2012</v>
      </c>
      <c r="E7" s="234">
        <v>2013</v>
      </c>
      <c r="F7" s="234">
        <v>2014</v>
      </c>
      <c r="G7" s="234">
        <v>2015</v>
      </c>
      <c r="H7" s="234">
        <v>2016</v>
      </c>
      <c r="I7" s="137"/>
      <c r="K7" s="138"/>
      <c r="L7" s="138"/>
      <c r="M7" s="138"/>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c r="A8" s="235">
        <v>1</v>
      </c>
      <c r="B8" s="235" t="s">
        <v>53</v>
      </c>
      <c r="C8" s="236"/>
      <c r="D8" s="236"/>
      <c r="E8" s="232"/>
      <c r="F8" s="232"/>
      <c r="G8" s="232"/>
      <c r="H8" s="232"/>
      <c r="I8" s="59"/>
      <c r="J8" s="55"/>
    </row>
    <row r="9" spans="1:42">
      <c r="A9" s="232"/>
      <c r="B9" s="237" t="s">
        <v>55</v>
      </c>
      <c r="C9" s="238"/>
      <c r="D9" s="238"/>
      <c r="E9" s="238"/>
      <c r="F9" s="238"/>
      <c r="G9" s="238"/>
      <c r="H9" s="238"/>
      <c r="I9" s="62" t="s">
        <v>54</v>
      </c>
      <c r="J9" s="63"/>
    </row>
    <row r="10" spans="1:42">
      <c r="A10" s="235">
        <v>2</v>
      </c>
      <c r="B10" s="239" t="s">
        <v>121</v>
      </c>
      <c r="C10" s="240"/>
      <c r="D10" s="240"/>
      <c r="E10" s="240"/>
      <c r="F10" s="240"/>
      <c r="G10" s="240"/>
      <c r="H10" s="240"/>
      <c r="I10" s="59"/>
      <c r="J10" s="55"/>
    </row>
    <row r="11" spans="1:42">
      <c r="A11" s="241"/>
      <c r="B11" s="242"/>
      <c r="C11" s="242">
        <v>2011</v>
      </c>
      <c r="D11" s="242">
        <v>2012</v>
      </c>
      <c r="E11" s="242">
        <v>2013</v>
      </c>
      <c r="F11" s="242">
        <v>2014</v>
      </c>
      <c r="G11" s="242">
        <v>2015</v>
      </c>
      <c r="H11" s="242">
        <v>2016</v>
      </c>
      <c r="I11" s="59"/>
      <c r="J11" s="55"/>
    </row>
    <row r="12" spans="1:42" ht="15" customHeight="1">
      <c r="A12" s="243">
        <v>2.1</v>
      </c>
      <c r="B12" s="244" t="s">
        <v>323</v>
      </c>
      <c r="C12" s="245"/>
      <c r="D12" s="245"/>
      <c r="E12" s="245"/>
      <c r="F12" s="245"/>
      <c r="G12" s="245"/>
      <c r="H12" s="245"/>
      <c r="I12" s="323" t="s">
        <v>229</v>
      </c>
      <c r="J12" s="323"/>
    </row>
    <row r="13" spans="1:42" ht="27.75" customHeight="1">
      <c r="A13" s="246">
        <v>2.2000000000000002</v>
      </c>
      <c r="B13" s="247" t="s">
        <v>122</v>
      </c>
      <c r="C13" s="248"/>
      <c r="D13" s="248"/>
      <c r="E13" s="248"/>
      <c r="F13" s="248"/>
      <c r="G13" s="248"/>
      <c r="H13" s="248"/>
      <c r="I13" s="323" t="s">
        <v>230</v>
      </c>
      <c r="J13" s="323"/>
    </row>
    <row r="14" spans="1:42" ht="28.5" customHeight="1">
      <c r="A14" s="231">
        <v>2.2999999999999998</v>
      </c>
      <c r="B14" s="231" t="s">
        <v>123</v>
      </c>
      <c r="C14" s="245"/>
      <c r="D14" s="245"/>
      <c r="E14" s="245"/>
      <c r="F14" s="245"/>
      <c r="G14" s="245"/>
      <c r="H14" s="245"/>
      <c r="I14" s="323" t="s">
        <v>251</v>
      </c>
      <c r="J14" s="323"/>
    </row>
    <row r="15" spans="1:42" ht="18.75" customHeight="1">
      <c r="A15" s="231">
        <v>2.4</v>
      </c>
      <c r="B15" s="231" t="s">
        <v>252</v>
      </c>
      <c r="C15" s="245"/>
      <c r="D15" s="245"/>
      <c r="E15" s="245"/>
      <c r="F15" s="245"/>
      <c r="G15" s="245"/>
      <c r="H15" s="245"/>
      <c r="I15" s="323" t="s">
        <v>253</v>
      </c>
      <c r="J15" s="323"/>
    </row>
    <row r="16" spans="1:42" ht="18" customHeight="1">
      <c r="A16" s="231">
        <v>3</v>
      </c>
      <c r="B16" s="231" t="s">
        <v>254</v>
      </c>
      <c r="C16" s="245"/>
      <c r="D16" s="245"/>
      <c r="E16" s="245"/>
      <c r="F16" s="245"/>
      <c r="G16" s="245"/>
      <c r="H16" s="245"/>
      <c r="I16" s="225"/>
      <c r="J16" s="209"/>
    </row>
    <row r="17" spans="1:10" ht="12.75" customHeight="1">
      <c r="A17" s="231">
        <v>4</v>
      </c>
      <c r="B17" s="231" t="s">
        <v>250</v>
      </c>
      <c r="C17" s="245"/>
      <c r="D17" s="245"/>
      <c r="E17" s="245"/>
      <c r="F17" s="245"/>
      <c r="G17" s="245"/>
      <c r="H17" s="245"/>
      <c r="I17" s="225"/>
      <c r="J17" s="209"/>
    </row>
    <row r="18" spans="1:10" ht="16.5" customHeight="1">
      <c r="A18" s="5"/>
      <c r="B18" s="5"/>
      <c r="C18" s="5"/>
      <c r="D18" s="5"/>
      <c r="E18" s="5"/>
      <c r="F18" s="5"/>
      <c r="G18" s="5"/>
      <c r="H18" s="5"/>
      <c r="I18" s="5"/>
      <c r="J18" s="5"/>
    </row>
    <row r="19" spans="1:10" ht="30" customHeight="1">
      <c r="A19" s="208"/>
      <c r="B19" s="224" t="s">
        <v>324</v>
      </c>
      <c r="C19" s="208"/>
      <c r="D19" s="208"/>
      <c r="E19" s="208"/>
      <c r="F19" s="208"/>
      <c r="G19" s="208"/>
      <c r="H19" s="208"/>
      <c r="I19" s="208"/>
      <c r="J19" s="223" t="s">
        <v>316</v>
      </c>
    </row>
    <row r="20" spans="1:10" ht="70">
      <c r="B20" s="220" t="s">
        <v>325</v>
      </c>
      <c r="C20" s="76"/>
      <c r="D20" s="76"/>
      <c r="E20" s="76"/>
      <c r="F20" s="76"/>
      <c r="G20" s="76"/>
      <c r="H20" s="76"/>
      <c r="I20" s="221"/>
      <c r="J20" s="222" t="s">
        <v>375</v>
      </c>
    </row>
    <row r="21" spans="1:10" ht="28">
      <c r="A21" s="104"/>
      <c r="B21" s="76" t="s">
        <v>326</v>
      </c>
      <c r="C21" s="76"/>
      <c r="D21" s="76"/>
      <c r="E21" s="76"/>
      <c r="F21" s="76"/>
      <c r="G21" s="76"/>
      <c r="H21" s="76"/>
      <c r="I21" s="58"/>
      <c r="J21" s="222" t="s">
        <v>317</v>
      </c>
    </row>
    <row r="22" spans="1:10" ht="28">
      <c r="A22" s="104"/>
      <c r="B22" s="220" t="s">
        <v>327</v>
      </c>
      <c r="C22" s="76"/>
      <c r="D22" s="76"/>
      <c r="E22" s="76"/>
      <c r="F22" s="76"/>
      <c r="G22" s="76"/>
      <c r="H22" s="76"/>
      <c r="I22" s="58"/>
      <c r="J22" s="222" t="s">
        <v>318</v>
      </c>
    </row>
    <row r="23" spans="1:10" ht="28">
      <c r="A23" s="98"/>
      <c r="B23" s="220" t="s">
        <v>328</v>
      </c>
      <c r="C23" s="76"/>
      <c r="D23" s="76"/>
      <c r="E23" s="76"/>
      <c r="F23" s="76"/>
      <c r="G23" s="76"/>
      <c r="H23" s="76"/>
      <c r="I23" s="58"/>
      <c r="J23" s="222" t="s">
        <v>319</v>
      </c>
    </row>
    <row r="24" spans="1:10">
      <c r="A24" s="134"/>
      <c r="B24" s="220" t="s">
        <v>329</v>
      </c>
      <c r="C24" s="76"/>
      <c r="D24" s="76"/>
      <c r="E24" s="76"/>
      <c r="F24" s="76"/>
      <c r="G24" s="76"/>
      <c r="H24" s="76"/>
      <c r="I24" s="58"/>
      <c r="J24" s="222" t="s">
        <v>320</v>
      </c>
    </row>
    <row r="25" spans="1:10" ht="28">
      <c r="A25" s="135"/>
      <c r="B25" s="220" t="s">
        <v>330</v>
      </c>
      <c r="C25" s="76"/>
      <c r="D25" s="76"/>
      <c r="E25" s="76"/>
      <c r="F25" s="76"/>
      <c r="G25" s="76"/>
      <c r="H25" s="76"/>
      <c r="I25" s="58"/>
      <c r="J25" s="222" t="s">
        <v>321</v>
      </c>
    </row>
    <row r="26" spans="1:10">
      <c r="B26" s="220" t="s">
        <v>351</v>
      </c>
      <c r="C26" s="76"/>
      <c r="D26" s="76"/>
      <c r="E26" s="76"/>
      <c r="F26" s="76"/>
      <c r="G26" s="76"/>
      <c r="H26" s="76"/>
      <c r="I26" s="58"/>
      <c r="J26" s="222"/>
    </row>
    <row r="27" spans="1:10">
      <c r="B27" s="220" t="s">
        <v>322</v>
      </c>
      <c r="C27" s="76"/>
      <c r="D27" s="76"/>
      <c r="E27" s="76"/>
      <c r="F27" s="76"/>
      <c r="G27" s="76"/>
      <c r="H27" s="76"/>
      <c r="I27" s="58"/>
      <c r="J27" s="222"/>
    </row>
    <row r="28" spans="1:10">
      <c r="B28" s="220" t="s">
        <v>352</v>
      </c>
      <c r="C28" s="76"/>
      <c r="D28" s="249"/>
      <c r="E28" s="249"/>
      <c r="F28" s="249"/>
      <c r="G28" s="249"/>
      <c r="H28" s="249"/>
      <c r="I28" s="59"/>
      <c r="J28" s="250"/>
    </row>
    <row r="30" spans="1:10">
      <c r="B30" s="238"/>
      <c r="C30" s="238">
        <v>2013</v>
      </c>
      <c r="D30" s="238">
        <v>2014</v>
      </c>
      <c r="E30" s="238">
        <v>2015</v>
      </c>
      <c r="F30" s="238">
        <v>2016</v>
      </c>
    </row>
    <row r="31" spans="1:10">
      <c r="B31" s="238" t="s">
        <v>335</v>
      </c>
      <c r="C31" s="238"/>
      <c r="D31" s="238"/>
      <c r="E31" s="238"/>
      <c r="F31" s="238"/>
    </row>
    <row r="32" spans="1:10">
      <c r="B32" s="238" t="s">
        <v>331</v>
      </c>
      <c r="C32" s="238"/>
      <c r="D32" s="238"/>
      <c r="E32" s="238"/>
      <c r="F32" s="238"/>
    </row>
    <row r="33" spans="2:6">
      <c r="B33" s="238" t="s">
        <v>349</v>
      </c>
      <c r="C33" s="238"/>
      <c r="D33" s="238"/>
      <c r="E33" s="238"/>
      <c r="F33" s="238"/>
    </row>
    <row r="34" spans="2:6">
      <c r="B34" s="238" t="s">
        <v>350</v>
      </c>
      <c r="C34" s="238"/>
      <c r="D34" s="238"/>
      <c r="E34" s="238"/>
      <c r="F34" s="238"/>
    </row>
    <row r="35" spans="2:6">
      <c r="B35" s="238" t="s">
        <v>334</v>
      </c>
      <c r="C35" s="238">
        <v>0</v>
      </c>
      <c r="D35" s="238">
        <v>0</v>
      </c>
      <c r="E35" s="238">
        <v>0</v>
      </c>
      <c r="F35" s="238">
        <v>0</v>
      </c>
    </row>
  </sheetData>
  <mergeCells count="5">
    <mergeCell ref="B1:H1"/>
    <mergeCell ref="I12:J12"/>
    <mergeCell ref="I13:J13"/>
    <mergeCell ref="I14:J14"/>
    <mergeCell ref="I15:J15"/>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topLeftCell="A128" zoomScale="93" zoomScaleNormal="93" zoomScalePageLayoutView="93" workbookViewId="0">
      <selection activeCell="J59" sqref="J59"/>
    </sheetView>
  </sheetViews>
  <sheetFormatPr baseColWidth="10" defaultColWidth="8.83203125" defaultRowHeight="33" customHeight="1" x14ac:dyDescent="0"/>
  <cols>
    <col min="2" max="2" width="47.33203125" customWidth="1"/>
    <col min="3" max="3" width="11.1640625" customWidth="1"/>
    <col min="4" max="4" width="10.1640625" customWidth="1"/>
    <col min="5" max="6" width="9.83203125" bestFit="1" customWidth="1"/>
    <col min="7" max="7" width="9.83203125" customWidth="1"/>
    <col min="8" max="9" width="9.83203125" bestFit="1" customWidth="1"/>
    <col min="10" max="10" width="55.83203125" customWidth="1"/>
    <col min="11" max="11" width="32.5" customWidth="1"/>
    <col min="12" max="12" width="25.33203125" customWidth="1"/>
    <col min="13" max="13" width="30.5" customWidth="1"/>
  </cols>
  <sheetData>
    <row r="1" spans="1:42" ht="33" customHeight="1">
      <c r="A1" s="15"/>
      <c r="B1" s="322" t="s">
        <v>52</v>
      </c>
      <c r="C1" s="322"/>
      <c r="D1" s="322"/>
      <c r="E1" s="322"/>
      <c r="F1" s="322"/>
      <c r="G1" s="322"/>
      <c r="H1" s="322"/>
      <c r="I1" s="15"/>
      <c r="J1" s="55"/>
    </row>
    <row r="2" spans="1:42" s="5" customFormat="1" ht="14">
      <c r="A2" s="7"/>
      <c r="B2" s="8"/>
      <c r="C2" s="2">
        <v>2011</v>
      </c>
      <c r="D2" s="2">
        <v>2012</v>
      </c>
      <c r="E2" s="2">
        <v>2013</v>
      </c>
      <c r="F2" s="2">
        <v>2014</v>
      </c>
      <c r="G2" s="2">
        <v>2015</v>
      </c>
      <c r="H2" s="2">
        <v>2016</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s="5" customFormat="1" ht="27.75" customHeight="1">
      <c r="A3" s="9" t="s">
        <v>0</v>
      </c>
      <c r="B3" s="10" t="s">
        <v>29</v>
      </c>
      <c r="C3" s="10">
        <v>5000000</v>
      </c>
      <c r="D3" s="10">
        <f>+(C3*K4)+C3</f>
        <v>5125000</v>
      </c>
      <c r="E3" s="10">
        <f>+(D3*K4)+D3</f>
        <v>5253125</v>
      </c>
      <c r="F3" s="10">
        <f>+(E3*K4)+E3</f>
        <v>5384453.125</v>
      </c>
      <c r="G3" s="10">
        <f>+(F3*K4)+F3</f>
        <v>5519064.453125</v>
      </c>
      <c r="H3" s="10">
        <f>+(G3*K4)+G3</f>
        <v>5657041.064453125</v>
      </c>
      <c r="K3" s="4" t="s">
        <v>31</v>
      </c>
      <c r="L3" s="4" t="s">
        <v>32</v>
      </c>
      <c r="M3" s="4" t="s">
        <v>33</v>
      </c>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5" customFormat="1" ht="14">
      <c r="A4" s="9" t="s">
        <v>1</v>
      </c>
      <c r="B4" s="10" t="s">
        <v>30</v>
      </c>
      <c r="C4" s="10">
        <v>2000000</v>
      </c>
      <c r="D4" s="10">
        <f>+(C4*K4)+C4</f>
        <v>2050000</v>
      </c>
      <c r="E4" s="10">
        <f>+(D4*K4)+D4</f>
        <v>2101250</v>
      </c>
      <c r="F4" s="10">
        <f>+(E4*K4)+E4</f>
        <v>2153781.25</v>
      </c>
      <c r="G4" s="10">
        <f>+(F4*K4)+F4</f>
        <v>2207625.78125</v>
      </c>
      <c r="H4" s="10">
        <f>+(G4*K4)+G4</f>
        <v>2262816.42578125</v>
      </c>
      <c r="K4" s="11">
        <v>2.5000000000000001E-2</v>
      </c>
      <c r="L4" s="11">
        <v>4.4999999999999998E-2</v>
      </c>
      <c r="M4" s="11">
        <v>0.04</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s="5" customFormat="1" ht="14">
      <c r="A5" s="136"/>
      <c r="B5" s="137"/>
      <c r="C5" s="137"/>
      <c r="D5" s="137"/>
      <c r="E5" s="137"/>
      <c r="F5" s="137"/>
      <c r="G5" s="137"/>
      <c r="H5" s="137"/>
      <c r="I5" s="137"/>
      <c r="K5" s="138"/>
      <c r="L5" s="138"/>
      <c r="M5" s="138"/>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8" customHeight="1">
      <c r="A6" s="56">
        <v>1</v>
      </c>
      <c r="B6" s="56" t="s">
        <v>53</v>
      </c>
      <c r="C6" s="57"/>
      <c r="D6" s="57"/>
      <c r="E6" s="58"/>
      <c r="F6" s="58"/>
      <c r="G6" s="58"/>
      <c r="H6" s="58"/>
      <c r="I6" s="59"/>
      <c r="J6" s="55"/>
    </row>
    <row r="7" spans="1:42" ht="22.5" customHeight="1">
      <c r="A7" s="58"/>
      <c r="B7" s="60"/>
      <c r="C7" s="61">
        <v>2011</v>
      </c>
      <c r="D7" s="61">
        <v>2012</v>
      </c>
      <c r="E7" s="61">
        <v>2013</v>
      </c>
      <c r="F7" s="61">
        <v>2014</v>
      </c>
      <c r="G7" s="61">
        <v>2015</v>
      </c>
      <c r="H7" s="61">
        <v>2016</v>
      </c>
      <c r="I7" s="62" t="s">
        <v>54</v>
      </c>
      <c r="J7" s="63"/>
    </row>
    <row r="8" spans="1:42" ht="24.75" customHeight="1">
      <c r="A8" s="58"/>
      <c r="B8" s="64" t="s">
        <v>55</v>
      </c>
      <c r="C8" s="65"/>
      <c r="D8" s="65"/>
      <c r="E8" s="65"/>
      <c r="F8" s="65"/>
      <c r="G8" s="65"/>
      <c r="H8" s="65"/>
      <c r="I8" s="59"/>
      <c r="J8" s="55"/>
    </row>
    <row r="9" spans="1:42" ht="22.5" customHeight="1">
      <c r="A9" s="66">
        <v>2</v>
      </c>
      <c r="B9" s="67" t="s">
        <v>56</v>
      </c>
      <c r="C9" s="68"/>
      <c r="D9" s="68"/>
      <c r="E9" s="68"/>
      <c r="F9" s="68"/>
      <c r="G9" s="68"/>
      <c r="H9" s="68"/>
      <c r="I9" s="59"/>
      <c r="J9" s="55"/>
    </row>
    <row r="10" spans="1:42" ht="14">
      <c r="A10" s="69"/>
      <c r="B10" s="70"/>
      <c r="C10" s="70">
        <v>2011</v>
      </c>
      <c r="D10" s="70">
        <v>2012</v>
      </c>
      <c r="E10" s="70">
        <v>2013</v>
      </c>
      <c r="F10" s="70">
        <v>2014</v>
      </c>
      <c r="G10" s="70">
        <v>2015</v>
      </c>
      <c r="H10" s="70">
        <v>2016</v>
      </c>
      <c r="I10" s="59"/>
      <c r="J10" s="55"/>
    </row>
    <row r="11" spans="1:42" ht="44.25" customHeight="1">
      <c r="A11" s="71">
        <v>2.1</v>
      </c>
      <c r="B11" s="72" t="s">
        <v>353</v>
      </c>
      <c r="C11" s="73"/>
      <c r="D11" s="73"/>
      <c r="E11" s="73"/>
      <c r="F11" s="73"/>
      <c r="G11" s="74"/>
      <c r="H11" s="74"/>
      <c r="I11" s="337" t="s">
        <v>57</v>
      </c>
      <c r="J11" s="327"/>
    </row>
    <row r="12" spans="1:42" ht="63" customHeight="1">
      <c r="A12" s="75">
        <v>2.2000000000000002</v>
      </c>
      <c r="B12" s="76" t="s">
        <v>58</v>
      </c>
      <c r="C12" s="77"/>
      <c r="D12" s="77"/>
      <c r="E12" s="77"/>
      <c r="F12" s="77"/>
      <c r="G12" s="78"/>
      <c r="H12" s="78"/>
      <c r="I12" s="338" t="s">
        <v>376</v>
      </c>
      <c r="J12" s="329"/>
    </row>
    <row r="13" spans="1:42" ht="28.5" customHeight="1">
      <c r="A13" s="79">
        <v>2.2999999999999998</v>
      </c>
      <c r="B13" s="80" t="s">
        <v>59</v>
      </c>
      <c r="C13" s="81"/>
      <c r="D13" s="81"/>
      <c r="E13" s="81"/>
      <c r="F13" s="81"/>
      <c r="G13" s="81"/>
      <c r="H13" s="81"/>
      <c r="I13" s="59"/>
      <c r="J13" s="55"/>
    </row>
    <row r="14" spans="1:42" ht="36.75" customHeight="1">
      <c r="A14" s="82" t="s">
        <v>222</v>
      </c>
      <c r="B14" s="83" t="s">
        <v>60</v>
      </c>
      <c r="C14" s="84"/>
      <c r="D14" s="84"/>
      <c r="E14" s="84"/>
      <c r="F14" s="84"/>
      <c r="G14" s="84"/>
      <c r="H14" s="84"/>
      <c r="I14" s="330" t="s">
        <v>61</v>
      </c>
      <c r="J14" s="339"/>
    </row>
    <row r="15" spans="1:42" ht="20.25" customHeight="1">
      <c r="A15" s="205" t="s">
        <v>223</v>
      </c>
      <c r="B15" s="206" t="s">
        <v>220</v>
      </c>
      <c r="C15" s="207"/>
      <c r="D15" s="207"/>
      <c r="E15" s="207"/>
      <c r="F15" s="207"/>
      <c r="G15" s="207"/>
      <c r="H15" s="207"/>
      <c r="I15" s="330" t="s">
        <v>224</v>
      </c>
      <c r="J15" s="339"/>
    </row>
    <row r="16" spans="1:42" ht="29.25" customHeight="1">
      <c r="A16" s="85" t="s">
        <v>62</v>
      </c>
      <c r="B16" s="86" t="s">
        <v>63</v>
      </c>
      <c r="C16" s="87"/>
      <c r="D16" s="87"/>
      <c r="E16" s="87"/>
      <c r="F16" s="87"/>
      <c r="G16" s="87"/>
      <c r="H16" s="87"/>
      <c r="I16" s="328" t="s">
        <v>64</v>
      </c>
      <c r="J16" s="329"/>
    </row>
    <row r="17" spans="1:10" ht="19.5" customHeight="1">
      <c r="A17" s="88" t="s">
        <v>65</v>
      </c>
      <c r="B17" s="77" t="s">
        <v>66</v>
      </c>
      <c r="C17" s="89"/>
      <c r="D17" s="89"/>
      <c r="E17" s="89"/>
      <c r="F17" s="89"/>
      <c r="G17" s="89"/>
      <c r="H17" s="89"/>
      <c r="I17" s="335" t="s">
        <v>217</v>
      </c>
      <c r="J17" s="336"/>
    </row>
    <row r="18" spans="1:10" ht="19.5" customHeight="1">
      <c r="A18" s="88" t="s">
        <v>67</v>
      </c>
      <c r="B18" s="77" t="s">
        <v>68</v>
      </c>
      <c r="C18" s="89"/>
      <c r="D18" s="89"/>
      <c r="E18" s="89"/>
      <c r="F18" s="89"/>
      <c r="G18" s="89"/>
      <c r="H18" s="89"/>
      <c r="I18" s="328" t="s">
        <v>218</v>
      </c>
      <c r="J18" s="329"/>
    </row>
    <row r="19" spans="1:10" ht="20.25" customHeight="1">
      <c r="A19" s="88" t="s">
        <v>69</v>
      </c>
      <c r="B19" s="77" t="s">
        <v>70</v>
      </c>
      <c r="C19" s="89"/>
      <c r="D19" s="89"/>
      <c r="E19" s="89"/>
      <c r="F19" s="89"/>
      <c r="G19" s="89"/>
      <c r="H19" s="89"/>
      <c r="I19" s="335" t="s">
        <v>219</v>
      </c>
      <c r="J19" s="336"/>
    </row>
    <row r="20" spans="1:10" ht="30.75" customHeight="1">
      <c r="A20" s="90">
        <v>2.4</v>
      </c>
      <c r="B20" s="91" t="s">
        <v>71</v>
      </c>
      <c r="C20" s="92"/>
      <c r="D20" s="92"/>
      <c r="E20" s="93"/>
      <c r="F20" s="92"/>
      <c r="G20" s="92"/>
      <c r="H20" s="92"/>
      <c r="I20" s="328" t="s">
        <v>221</v>
      </c>
      <c r="J20" s="329"/>
    </row>
    <row r="21" spans="1:10" ht="18" customHeight="1">
      <c r="A21" s="94" t="s">
        <v>72</v>
      </c>
      <c r="B21" s="95" t="s">
        <v>66</v>
      </c>
      <c r="C21" s="95"/>
      <c r="D21" s="95"/>
      <c r="E21" s="95"/>
      <c r="F21" s="95"/>
      <c r="G21" s="95"/>
      <c r="H21" s="95"/>
      <c r="I21" s="59"/>
      <c r="J21" s="55"/>
    </row>
    <row r="22" spans="1:10" ht="18" customHeight="1">
      <c r="A22" s="96" t="s">
        <v>73</v>
      </c>
      <c r="B22" s="97" t="s">
        <v>74</v>
      </c>
      <c r="C22" s="97"/>
      <c r="D22" s="97"/>
      <c r="E22" s="97"/>
      <c r="F22" s="97"/>
      <c r="G22" s="97"/>
      <c r="H22" s="97"/>
      <c r="I22" s="59"/>
      <c r="J22" s="63"/>
    </row>
    <row r="23" spans="1:10" ht="19.5" customHeight="1">
      <c r="A23" s="96" t="s">
        <v>75</v>
      </c>
      <c r="B23" s="97" t="s">
        <v>70</v>
      </c>
      <c r="C23" s="97"/>
      <c r="D23" s="97"/>
      <c r="E23" s="97"/>
      <c r="F23" s="97"/>
      <c r="G23" s="97"/>
      <c r="H23" s="97"/>
      <c r="I23" s="59"/>
      <c r="J23" s="55"/>
    </row>
    <row r="24" spans="1:10" ht="19.5" customHeight="1">
      <c r="A24" s="98" t="s">
        <v>76</v>
      </c>
      <c r="B24" s="98" t="s">
        <v>77</v>
      </c>
      <c r="C24" s="99"/>
      <c r="D24" s="99"/>
      <c r="E24" s="99"/>
      <c r="F24" s="99"/>
      <c r="G24" s="99"/>
      <c r="H24" s="99"/>
      <c r="I24" s="59"/>
      <c r="J24" s="55"/>
    </row>
    <row r="25" spans="1:10" ht="56.25" customHeight="1">
      <c r="A25" s="100">
        <v>2.5</v>
      </c>
      <c r="B25" s="101" t="s">
        <v>78</v>
      </c>
      <c r="C25" s="102"/>
      <c r="D25" s="103"/>
      <c r="E25" s="103"/>
      <c r="F25" s="103"/>
      <c r="G25" s="103"/>
      <c r="H25" s="103"/>
      <c r="I25" s="340" t="s">
        <v>79</v>
      </c>
      <c r="J25" s="327"/>
    </row>
    <row r="26" spans="1:10" ht="19.5" customHeight="1">
      <c r="A26" s="104" t="s">
        <v>80</v>
      </c>
      <c r="B26" s="105" t="s">
        <v>81</v>
      </c>
      <c r="C26" s="95"/>
      <c r="D26" s="95"/>
      <c r="E26" s="95"/>
      <c r="F26" s="95"/>
      <c r="G26" s="95"/>
      <c r="H26" s="95"/>
      <c r="I26" s="59"/>
      <c r="J26" s="55"/>
    </row>
    <row r="27" spans="1:10" ht="27" customHeight="1">
      <c r="A27" s="98" t="s">
        <v>82</v>
      </c>
      <c r="B27" s="106" t="s">
        <v>83</v>
      </c>
      <c r="C27" s="99"/>
      <c r="D27" s="99"/>
      <c r="E27" s="99"/>
      <c r="F27" s="99"/>
      <c r="G27" s="99"/>
      <c r="H27" s="99"/>
      <c r="I27" s="59"/>
      <c r="J27" s="55"/>
    </row>
    <row r="28" spans="1:10" ht="42.75" customHeight="1">
      <c r="A28" s="100">
        <v>2.6</v>
      </c>
      <c r="B28" s="101" t="s">
        <v>84</v>
      </c>
      <c r="C28" s="107"/>
      <c r="D28" s="107"/>
      <c r="E28" s="107"/>
      <c r="F28" s="107"/>
      <c r="G28" s="107"/>
      <c r="H28" s="107"/>
      <c r="I28" s="331" t="s">
        <v>225</v>
      </c>
      <c r="J28" s="332"/>
    </row>
    <row r="29" spans="1:10" ht="21.75" customHeight="1">
      <c r="A29" s="88" t="s">
        <v>85</v>
      </c>
      <c r="B29" s="89" t="s">
        <v>86</v>
      </c>
      <c r="C29" s="89"/>
      <c r="D29" s="108"/>
      <c r="E29" s="109"/>
      <c r="F29" s="109"/>
      <c r="G29" s="109"/>
      <c r="H29" s="108"/>
      <c r="I29" s="335" t="s">
        <v>127</v>
      </c>
      <c r="J29" s="336"/>
    </row>
    <row r="30" spans="1:10" ht="33" customHeight="1">
      <c r="A30" s="88" t="s">
        <v>87</v>
      </c>
      <c r="B30" s="89" t="s">
        <v>88</v>
      </c>
      <c r="C30" s="89"/>
      <c r="D30" s="109"/>
      <c r="E30" s="109"/>
      <c r="F30" s="109"/>
      <c r="G30" s="109"/>
      <c r="H30" s="109"/>
      <c r="I30" s="328" t="s">
        <v>354</v>
      </c>
      <c r="J30" s="329"/>
    </row>
    <row r="31" spans="1:10" ht="33" customHeight="1">
      <c r="A31" s="94" t="s">
        <v>89</v>
      </c>
      <c r="B31" s="110" t="s">
        <v>90</v>
      </c>
      <c r="C31" s="110"/>
      <c r="D31" s="111"/>
      <c r="E31" s="111"/>
      <c r="F31" s="111"/>
      <c r="G31" s="111"/>
      <c r="H31" s="111"/>
      <c r="I31" s="328" t="s">
        <v>226</v>
      </c>
      <c r="J31" s="329"/>
    </row>
    <row r="32" spans="1:10" ht="41.25" customHeight="1">
      <c r="A32" s="112" t="s">
        <v>91</v>
      </c>
      <c r="B32" s="113" t="s">
        <v>92</v>
      </c>
      <c r="C32" s="114"/>
      <c r="D32" s="115"/>
      <c r="E32" s="115"/>
      <c r="F32" s="115"/>
      <c r="G32" s="115"/>
      <c r="H32" s="115"/>
      <c r="I32" s="330" t="s">
        <v>227</v>
      </c>
      <c r="J32" s="327"/>
    </row>
    <row r="33" spans="1:10" ht="49.5" customHeight="1">
      <c r="A33" s="116" t="s">
        <v>93</v>
      </c>
      <c r="B33" s="117" t="s">
        <v>94</v>
      </c>
      <c r="C33" s="118"/>
      <c r="D33" s="68"/>
      <c r="E33" s="68"/>
      <c r="F33" s="68"/>
      <c r="G33" s="68"/>
      <c r="H33" s="68"/>
      <c r="I33" s="59"/>
      <c r="J33" s="55"/>
    </row>
    <row r="34" spans="1:10" ht="51" customHeight="1">
      <c r="A34" s="119">
        <v>2.7</v>
      </c>
      <c r="B34" s="120" t="s">
        <v>95</v>
      </c>
      <c r="C34" s="121"/>
      <c r="D34" s="122"/>
      <c r="E34" s="122"/>
      <c r="F34" s="122"/>
      <c r="G34" s="122"/>
      <c r="H34" s="122"/>
      <c r="I34" s="331" t="s">
        <v>96</v>
      </c>
      <c r="J34" s="332"/>
    </row>
    <row r="35" spans="1:10" ht="33" customHeight="1">
      <c r="A35" s="94" t="s">
        <v>97</v>
      </c>
      <c r="B35" s="95" t="s">
        <v>66</v>
      </c>
      <c r="C35" s="110"/>
      <c r="D35" s="111"/>
      <c r="E35" s="111"/>
      <c r="F35" s="111"/>
      <c r="G35" s="111"/>
      <c r="H35" s="111"/>
      <c r="I35" s="59"/>
      <c r="J35" s="63"/>
    </row>
    <row r="36" spans="1:10" ht="33" customHeight="1">
      <c r="A36" s="96" t="s">
        <v>98</v>
      </c>
      <c r="B36" s="97" t="s">
        <v>74</v>
      </c>
      <c r="C36" s="58"/>
      <c r="D36" s="123"/>
      <c r="E36" s="123"/>
      <c r="F36" s="123"/>
      <c r="G36" s="123"/>
      <c r="H36" s="123"/>
      <c r="I36" s="59"/>
      <c r="J36" s="63"/>
    </row>
    <row r="37" spans="1:10" ht="33" customHeight="1">
      <c r="A37" s="96" t="s">
        <v>99</v>
      </c>
      <c r="B37" s="97" t="s">
        <v>70</v>
      </c>
      <c r="C37" s="58"/>
      <c r="D37" s="123"/>
      <c r="E37" s="123"/>
      <c r="F37" s="123"/>
      <c r="G37" s="123"/>
      <c r="H37" s="123"/>
      <c r="I37" s="59"/>
      <c r="J37" s="63"/>
    </row>
    <row r="38" spans="1:10" ht="33" customHeight="1">
      <c r="A38" s="96"/>
      <c r="B38" s="99" t="s">
        <v>100</v>
      </c>
      <c r="C38" s="58"/>
      <c r="D38" s="123"/>
      <c r="E38" s="123"/>
      <c r="F38" s="123"/>
      <c r="G38" s="123"/>
      <c r="H38" s="123"/>
      <c r="I38" s="124">
        <f>SUM(D33:H33)</f>
        <v>0</v>
      </c>
      <c r="J38" s="55"/>
    </row>
    <row r="39" spans="1:10" ht="33" customHeight="1">
      <c r="A39" s="96" t="s">
        <v>101</v>
      </c>
      <c r="B39" s="97" t="s">
        <v>66</v>
      </c>
      <c r="C39" s="65"/>
      <c r="D39" s="65"/>
      <c r="E39" s="65"/>
      <c r="F39" s="65"/>
      <c r="G39" s="65"/>
      <c r="H39" s="65"/>
      <c r="I39" s="124"/>
      <c r="J39" s="55"/>
    </row>
    <row r="40" spans="1:10" ht="33" customHeight="1">
      <c r="A40" s="96" t="s">
        <v>102</v>
      </c>
      <c r="B40" s="97" t="s">
        <v>74</v>
      </c>
      <c r="C40" s="65"/>
      <c r="D40" s="65"/>
      <c r="E40" s="65"/>
      <c r="F40" s="65"/>
      <c r="G40" s="65"/>
      <c r="H40" s="65"/>
      <c r="I40" s="124"/>
      <c r="J40" s="55"/>
    </row>
    <row r="41" spans="1:10" ht="33" customHeight="1">
      <c r="A41" s="96" t="s">
        <v>103</v>
      </c>
      <c r="B41" s="97" t="s">
        <v>70</v>
      </c>
      <c r="C41" s="65"/>
      <c r="D41" s="65"/>
      <c r="E41" s="65"/>
      <c r="F41" s="65"/>
      <c r="G41" s="65"/>
      <c r="H41" s="65"/>
      <c r="I41" s="124"/>
      <c r="J41" s="55"/>
    </row>
    <row r="42" spans="1:10" ht="33" customHeight="1">
      <c r="A42" s="119">
        <v>2.8</v>
      </c>
      <c r="B42" s="100" t="s">
        <v>104</v>
      </c>
      <c r="C42" s="114"/>
      <c r="D42" s="115"/>
      <c r="E42" s="115"/>
      <c r="F42" s="114"/>
      <c r="G42" s="114"/>
      <c r="H42" s="114"/>
      <c r="I42" s="326" t="s">
        <v>105</v>
      </c>
      <c r="J42" s="327"/>
    </row>
    <row r="43" spans="1:10" ht="33" customHeight="1">
      <c r="A43" s="125">
        <v>2.9</v>
      </c>
      <c r="B43" s="116" t="s">
        <v>106</v>
      </c>
      <c r="C43" s="110"/>
      <c r="D43" s="126"/>
      <c r="E43" s="126"/>
      <c r="F43" s="126"/>
      <c r="G43" s="126"/>
      <c r="H43" s="126"/>
      <c r="I43" s="124"/>
      <c r="J43" s="55"/>
    </row>
    <row r="44" spans="1:10" ht="33" customHeight="1">
      <c r="A44" s="251"/>
      <c r="B44" s="134"/>
      <c r="C44" s="59"/>
      <c r="D44" s="252"/>
      <c r="E44" s="252"/>
      <c r="F44" s="252"/>
      <c r="G44" s="252"/>
      <c r="H44" s="252"/>
      <c r="I44" s="124"/>
      <c r="J44" s="55"/>
    </row>
    <row r="45" spans="1:10" ht="33" customHeight="1">
      <c r="A45" s="251"/>
      <c r="B45" s="231"/>
      <c r="C45" s="232">
        <v>2013</v>
      </c>
      <c r="D45" s="232">
        <v>2014</v>
      </c>
      <c r="E45" s="232">
        <v>2015</v>
      </c>
      <c r="F45" s="232">
        <v>2016</v>
      </c>
      <c r="G45" s="252"/>
      <c r="H45" s="252"/>
      <c r="I45" s="124"/>
      <c r="J45" s="55"/>
    </row>
    <row r="46" spans="1:10" ht="33" customHeight="1">
      <c r="A46" s="251"/>
      <c r="B46" s="231" t="s">
        <v>335</v>
      </c>
      <c r="C46" s="232"/>
      <c r="D46" s="253"/>
      <c r="E46" s="253"/>
      <c r="F46" s="253"/>
      <c r="G46" s="252"/>
      <c r="H46" s="252"/>
      <c r="I46" s="124"/>
      <c r="J46" s="55"/>
    </row>
    <row r="47" spans="1:10" ht="33" customHeight="1">
      <c r="A47" s="251"/>
      <c r="B47" s="231" t="s">
        <v>331</v>
      </c>
      <c r="C47" s="232"/>
      <c r="D47" s="253"/>
      <c r="E47" s="253"/>
      <c r="F47" s="253"/>
      <c r="G47" s="252"/>
      <c r="H47" s="252"/>
      <c r="I47" s="124"/>
      <c r="J47" s="55"/>
    </row>
    <row r="48" spans="1:10" ht="33" customHeight="1">
      <c r="A48" s="251"/>
      <c r="B48" s="231" t="s">
        <v>349</v>
      </c>
      <c r="C48" s="232"/>
      <c r="D48" s="253"/>
      <c r="E48" s="253"/>
      <c r="F48" s="253"/>
      <c r="G48" s="252"/>
      <c r="H48" s="252"/>
      <c r="I48" s="124"/>
      <c r="J48" s="55"/>
    </row>
    <row r="49" spans="1:10" ht="33" customHeight="1">
      <c r="A49" s="15"/>
      <c r="B49" s="232" t="s">
        <v>350</v>
      </c>
      <c r="C49" s="232"/>
      <c r="D49" s="232"/>
      <c r="E49" s="232"/>
      <c r="F49" s="232"/>
      <c r="G49" s="15"/>
      <c r="H49" s="15"/>
      <c r="I49" s="124"/>
      <c r="J49" s="55"/>
    </row>
    <row r="50" spans="1:10" ht="33" customHeight="1">
      <c r="A50" s="15"/>
      <c r="B50" s="232" t="s">
        <v>334</v>
      </c>
      <c r="C50" s="232">
        <v>0</v>
      </c>
      <c r="D50" s="232">
        <v>0</v>
      </c>
      <c r="E50" s="232">
        <v>0</v>
      </c>
      <c r="F50" s="232">
        <v>0</v>
      </c>
      <c r="G50" s="15"/>
      <c r="H50" s="15"/>
      <c r="I50" s="124"/>
      <c r="J50" s="55"/>
    </row>
    <row r="51" spans="1:10" ht="33" customHeight="1">
      <c r="A51" s="15"/>
      <c r="B51" s="15"/>
      <c r="C51" s="15"/>
      <c r="D51" s="15"/>
      <c r="E51" s="15"/>
      <c r="F51" s="15"/>
      <c r="G51" s="15"/>
      <c r="H51" s="15"/>
      <c r="I51" s="59"/>
      <c r="J51" s="55"/>
    </row>
    <row r="52" spans="1:10" ht="33" customHeight="1">
      <c r="A52" s="56">
        <v>3</v>
      </c>
      <c r="B52" s="56" t="s">
        <v>107</v>
      </c>
      <c r="C52" s="58"/>
      <c r="D52" s="58"/>
      <c r="E52" s="58"/>
      <c r="F52" s="58"/>
      <c r="G52" s="58"/>
      <c r="H52" s="58"/>
      <c r="I52" s="59"/>
      <c r="J52" s="55"/>
    </row>
    <row r="53" spans="1:10" ht="33" customHeight="1">
      <c r="A53" s="58"/>
      <c r="B53" s="58"/>
      <c r="C53" s="70">
        <v>2011</v>
      </c>
      <c r="D53" s="70">
        <v>2012</v>
      </c>
      <c r="E53" s="70">
        <v>2013</v>
      </c>
      <c r="F53" s="70">
        <v>2014</v>
      </c>
      <c r="G53" s="70">
        <v>2015</v>
      </c>
      <c r="H53" s="70">
        <v>2016</v>
      </c>
      <c r="I53" s="59"/>
      <c r="J53" s="55"/>
    </row>
    <row r="54" spans="1:10" ht="33" customHeight="1">
      <c r="A54" s="98">
        <v>4.0999999999999996</v>
      </c>
      <c r="B54" s="106" t="s">
        <v>108</v>
      </c>
      <c r="C54" s="139"/>
      <c r="D54" s="127"/>
      <c r="E54" s="127"/>
      <c r="F54" s="127"/>
      <c r="G54" s="127"/>
      <c r="H54" s="127"/>
      <c r="I54" s="324" t="s">
        <v>228</v>
      </c>
      <c r="J54" s="325"/>
    </row>
    <row r="55" spans="1:10" ht="33" customHeight="1">
      <c r="A55" s="98">
        <v>4.2</v>
      </c>
      <c r="B55" s="106" t="s">
        <v>126</v>
      </c>
      <c r="C55" s="139"/>
      <c r="D55" s="127"/>
      <c r="E55" s="127"/>
      <c r="F55" s="127"/>
      <c r="G55" s="127"/>
      <c r="H55" s="127"/>
      <c r="I55" s="333" t="s">
        <v>109</v>
      </c>
      <c r="J55" s="334"/>
    </row>
    <row r="56" spans="1:10" ht="33" customHeight="1">
      <c r="A56" s="98">
        <v>4.3</v>
      </c>
      <c r="B56" s="106" t="s">
        <v>110</v>
      </c>
      <c r="C56" s="140"/>
      <c r="D56" s="123"/>
      <c r="E56" s="123"/>
      <c r="F56" s="123"/>
      <c r="G56" s="123"/>
      <c r="H56" s="123"/>
      <c r="I56" s="324" t="s">
        <v>111</v>
      </c>
      <c r="J56" s="325"/>
    </row>
    <row r="57" spans="1:10" ht="33" customHeight="1">
      <c r="A57" s="96" t="s">
        <v>128</v>
      </c>
      <c r="B57" s="128" t="s">
        <v>112</v>
      </c>
      <c r="C57" s="140"/>
      <c r="D57" s="123"/>
      <c r="E57" s="129"/>
      <c r="F57" s="123"/>
      <c r="G57" s="123"/>
      <c r="H57" s="123"/>
      <c r="I57" s="59"/>
      <c r="J57" s="55"/>
    </row>
    <row r="58" spans="1:10" ht="33" customHeight="1">
      <c r="A58" s="96" t="s">
        <v>129</v>
      </c>
      <c r="B58" s="128" t="s">
        <v>113</v>
      </c>
      <c r="C58" s="140"/>
      <c r="D58" s="130"/>
      <c r="E58" s="130"/>
      <c r="F58" s="130"/>
      <c r="G58" s="130"/>
      <c r="H58" s="130"/>
      <c r="I58" s="59"/>
      <c r="J58" s="55"/>
    </row>
    <row r="59" spans="1:10" ht="33" customHeight="1">
      <c r="A59" s="96" t="s">
        <v>130</v>
      </c>
      <c r="B59" s="128" t="s">
        <v>114</v>
      </c>
      <c r="C59" s="140"/>
      <c r="D59" s="130"/>
      <c r="E59" s="130"/>
      <c r="F59" s="130"/>
      <c r="G59" s="130"/>
      <c r="H59" s="130"/>
      <c r="I59" s="59"/>
      <c r="J59" s="55"/>
    </row>
    <row r="60" spans="1:10" ht="33" customHeight="1">
      <c r="A60" s="96" t="s">
        <v>131</v>
      </c>
      <c r="B60" s="128" t="s">
        <v>115</v>
      </c>
      <c r="C60" s="140"/>
      <c r="D60" s="58"/>
      <c r="E60" s="58"/>
      <c r="F60" s="58"/>
      <c r="G60" s="58"/>
      <c r="H60" s="130"/>
      <c r="I60" s="59"/>
      <c r="J60" s="55"/>
    </row>
    <row r="61" spans="1:10" ht="33" customHeight="1">
      <c r="A61" s="96" t="s">
        <v>132</v>
      </c>
      <c r="B61" s="128" t="s">
        <v>116</v>
      </c>
      <c r="C61" s="140"/>
      <c r="D61" s="58"/>
      <c r="E61" s="58"/>
      <c r="F61" s="58"/>
      <c r="G61" s="58"/>
      <c r="H61" s="130"/>
      <c r="I61" s="59"/>
      <c r="J61" s="55"/>
    </row>
    <row r="62" spans="1:10" ht="33" customHeight="1">
      <c r="A62" s="98">
        <v>4.4000000000000004</v>
      </c>
      <c r="B62" s="98" t="s">
        <v>117</v>
      </c>
      <c r="C62" s="58"/>
      <c r="D62" s="131"/>
      <c r="E62" s="131"/>
      <c r="F62" s="131"/>
      <c r="G62" s="131"/>
      <c r="H62" s="131"/>
      <c r="I62" s="59"/>
      <c r="J62" s="55"/>
    </row>
    <row r="63" spans="1:10" ht="33" customHeight="1">
      <c r="A63" s="98">
        <v>4.5</v>
      </c>
      <c r="B63" s="98" t="s">
        <v>118</v>
      </c>
      <c r="C63" s="58"/>
      <c r="D63" s="65"/>
      <c r="E63" s="65"/>
      <c r="F63" s="65"/>
      <c r="G63" s="65"/>
      <c r="H63" s="65"/>
      <c r="I63" s="326" t="s">
        <v>125</v>
      </c>
      <c r="J63" s="327"/>
    </row>
    <row r="64" spans="1:10" ht="33" customHeight="1">
      <c r="A64" s="132">
        <v>4.5999999999999996</v>
      </c>
      <c r="B64" s="98" t="s">
        <v>119</v>
      </c>
      <c r="C64" s="58"/>
      <c r="D64" s="133"/>
      <c r="E64" s="133"/>
      <c r="F64" s="133"/>
      <c r="G64" s="133"/>
      <c r="H64" s="133"/>
      <c r="I64" s="59"/>
      <c r="J64" s="55"/>
    </row>
    <row r="66" spans="2:6" ht="33" customHeight="1">
      <c r="B66" s="231"/>
      <c r="C66" s="232">
        <v>2013</v>
      </c>
      <c r="D66" s="232">
        <v>2014</v>
      </c>
      <c r="E66" s="232">
        <v>2015</v>
      </c>
      <c r="F66" s="232">
        <v>2016</v>
      </c>
    </row>
    <row r="67" spans="2:6" ht="33" customHeight="1">
      <c r="B67" s="231" t="s">
        <v>335</v>
      </c>
      <c r="C67" s="232"/>
      <c r="D67" s="253"/>
      <c r="E67" s="253"/>
      <c r="F67" s="253"/>
    </row>
    <row r="68" spans="2:6" ht="33" customHeight="1">
      <c r="B68" s="231" t="s">
        <v>331</v>
      </c>
      <c r="C68" s="232"/>
      <c r="D68" s="253"/>
      <c r="E68" s="253"/>
      <c r="F68" s="253"/>
    </row>
    <row r="69" spans="2:6" ht="33" customHeight="1">
      <c r="B69" s="231" t="s">
        <v>349</v>
      </c>
      <c r="C69" s="232"/>
      <c r="D69" s="253"/>
      <c r="E69" s="253"/>
      <c r="F69" s="253"/>
    </row>
    <row r="70" spans="2:6" ht="33" customHeight="1">
      <c r="B70" s="232" t="s">
        <v>350</v>
      </c>
      <c r="C70" s="232"/>
      <c r="D70" s="232"/>
      <c r="E70" s="232"/>
      <c r="F70" s="232"/>
    </row>
    <row r="71" spans="2:6" ht="33" customHeight="1">
      <c r="B71" s="232" t="s">
        <v>334</v>
      </c>
      <c r="C71" s="232">
        <v>0</v>
      </c>
      <c r="D71" s="232">
        <v>0</v>
      </c>
      <c r="E71" s="232">
        <v>0</v>
      </c>
      <c r="F71" s="232">
        <v>0</v>
      </c>
    </row>
  </sheetData>
  <mergeCells count="22">
    <mergeCell ref="I29:J29"/>
    <mergeCell ref="B1:H1"/>
    <mergeCell ref="I11:J11"/>
    <mergeCell ref="I12:J12"/>
    <mergeCell ref="I14:J14"/>
    <mergeCell ref="I16:J16"/>
    <mergeCell ref="I17:J17"/>
    <mergeCell ref="I18:J18"/>
    <mergeCell ref="I19:J19"/>
    <mergeCell ref="I20:J20"/>
    <mergeCell ref="I25:J25"/>
    <mergeCell ref="I28:J28"/>
    <mergeCell ref="I15:J15"/>
    <mergeCell ref="I56:J56"/>
    <mergeCell ref="I63:J63"/>
    <mergeCell ref="I30:J30"/>
    <mergeCell ref="I32:J32"/>
    <mergeCell ref="I34:J34"/>
    <mergeCell ref="I42:J42"/>
    <mergeCell ref="I54:J54"/>
    <mergeCell ref="I55:J55"/>
    <mergeCell ref="I31:J31"/>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8" zoomScale="93" zoomScaleNormal="93" zoomScalePageLayoutView="93" workbookViewId="0">
      <selection activeCell="H15" sqref="H15:I15"/>
    </sheetView>
  </sheetViews>
  <sheetFormatPr baseColWidth="10" defaultColWidth="8.83203125" defaultRowHeight="33" customHeight="1" x14ac:dyDescent="0"/>
  <cols>
    <col min="2" max="2" width="47.33203125" customWidth="1"/>
    <col min="3" max="3" width="13.5" customWidth="1"/>
    <col min="4" max="4" width="13" customWidth="1"/>
    <col min="5" max="5" width="12.5" customWidth="1"/>
    <col min="6" max="6" width="16.33203125" customWidth="1"/>
    <col min="7" max="7" width="14.5" customWidth="1"/>
    <col min="8" max="8" width="11.1640625" customWidth="1"/>
    <col min="9" max="9" width="55.83203125" customWidth="1"/>
    <col min="10" max="10" width="32.5" customWidth="1"/>
    <col min="11" max="11" width="25.33203125" customWidth="1"/>
    <col min="12" max="12" width="30.5" customWidth="1"/>
  </cols>
  <sheetData>
    <row r="1" spans="1:41" ht="33" customHeight="1">
      <c r="A1" s="15"/>
      <c r="B1" s="322" t="s">
        <v>379</v>
      </c>
      <c r="C1" s="322"/>
      <c r="D1" s="322"/>
      <c r="E1" s="322"/>
      <c r="F1" s="322"/>
      <c r="G1" s="322"/>
      <c r="H1" s="15"/>
      <c r="I1" s="55"/>
    </row>
    <row r="2" spans="1:41" s="5" customFormat="1" ht="14">
      <c r="A2" s="7"/>
      <c r="B2" s="8"/>
      <c r="C2" s="2">
        <v>2012</v>
      </c>
      <c r="D2" s="2">
        <v>2013</v>
      </c>
      <c r="E2" s="2">
        <v>2014</v>
      </c>
      <c r="F2" s="2">
        <v>2015</v>
      </c>
      <c r="G2" s="2">
        <v>2016</v>
      </c>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5" customFormat="1" ht="27.75" customHeight="1">
      <c r="A3" s="9" t="s">
        <v>0</v>
      </c>
      <c r="B3" s="10" t="s">
        <v>29</v>
      </c>
      <c r="C3" s="265"/>
      <c r="D3" s="265"/>
      <c r="E3" s="265"/>
      <c r="F3" s="265"/>
      <c r="G3" s="265"/>
      <c r="J3" s="4" t="s">
        <v>31</v>
      </c>
      <c r="K3" s="4" t="s">
        <v>32</v>
      </c>
      <c r="L3" s="4" t="s">
        <v>33</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s="5" customFormat="1" ht="14">
      <c r="A4" s="9" t="s">
        <v>1</v>
      </c>
      <c r="B4" s="10" t="s">
        <v>30</v>
      </c>
      <c r="C4" s="265"/>
      <c r="D4" s="265"/>
      <c r="E4" s="265"/>
      <c r="F4" s="265"/>
      <c r="G4" s="265"/>
      <c r="J4" s="11">
        <v>2.5000000000000001E-2</v>
      </c>
      <c r="K4" s="11">
        <v>4.4999999999999998E-2</v>
      </c>
      <c r="L4" s="11">
        <v>0.04</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5" customFormat="1" ht="14">
      <c r="A5" s="136"/>
      <c r="B5" s="137"/>
      <c r="C5" s="266"/>
      <c r="D5" s="266"/>
      <c r="E5" s="266"/>
      <c r="F5" s="266"/>
      <c r="G5" s="266"/>
      <c r="H5" s="137"/>
      <c r="J5" s="138"/>
      <c r="K5" s="138"/>
      <c r="L5" s="138"/>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ht="18" customHeight="1">
      <c r="A6" s="56">
        <v>1</v>
      </c>
      <c r="B6" s="56" t="s">
        <v>53</v>
      </c>
      <c r="C6" s="267"/>
      <c r="D6" s="268"/>
      <c r="E6" s="268"/>
      <c r="F6" s="268"/>
      <c r="G6" s="268"/>
      <c r="H6" s="59"/>
      <c r="I6" s="55"/>
    </row>
    <row r="7" spans="1:41" ht="22.5" customHeight="1">
      <c r="A7" s="58"/>
      <c r="B7" s="60"/>
      <c r="C7" s="269">
        <v>2012</v>
      </c>
      <c r="D7" s="269">
        <v>2013</v>
      </c>
      <c r="E7" s="269">
        <v>2014</v>
      </c>
      <c r="F7" s="269">
        <v>2015</v>
      </c>
      <c r="G7" s="269">
        <v>2016</v>
      </c>
      <c r="H7" s="62" t="s">
        <v>54</v>
      </c>
      <c r="I7" s="63"/>
    </row>
    <row r="8" spans="1:41" ht="24.75" customHeight="1">
      <c r="A8" s="58"/>
      <c r="B8" s="64" t="s">
        <v>55</v>
      </c>
      <c r="C8" s="270">
        <f t="shared" ref="C8:G8" si="0">C3</f>
        <v>0</v>
      </c>
      <c r="D8" s="270">
        <f t="shared" si="0"/>
        <v>0</v>
      </c>
      <c r="E8" s="270">
        <f t="shared" si="0"/>
        <v>0</v>
      </c>
      <c r="F8" s="270">
        <f t="shared" si="0"/>
        <v>0</v>
      </c>
      <c r="G8" s="270">
        <f t="shared" si="0"/>
        <v>0</v>
      </c>
      <c r="H8" s="59"/>
      <c r="I8" s="55"/>
    </row>
    <row r="9" spans="1:41" ht="22.5" customHeight="1">
      <c r="A9" s="66">
        <v>2</v>
      </c>
      <c r="B9" s="67" t="s">
        <v>380</v>
      </c>
      <c r="C9" s="271"/>
      <c r="D9" s="271"/>
      <c r="E9" s="271"/>
      <c r="F9" s="271"/>
      <c r="G9" s="271"/>
      <c r="H9" s="59"/>
      <c r="I9" s="55"/>
    </row>
    <row r="10" spans="1:41" ht="14">
      <c r="A10" s="69"/>
      <c r="B10" s="70"/>
      <c r="C10" s="272">
        <v>2012</v>
      </c>
      <c r="D10" s="272">
        <v>2013</v>
      </c>
      <c r="E10" s="272">
        <v>2014</v>
      </c>
      <c r="F10" s="272">
        <v>2015</v>
      </c>
      <c r="G10" s="272">
        <v>2016</v>
      </c>
      <c r="H10" s="59"/>
      <c r="I10" s="55"/>
    </row>
    <row r="11" spans="1:41" ht="63" customHeight="1">
      <c r="A11" s="75">
        <v>2.1</v>
      </c>
      <c r="B11" s="76" t="s">
        <v>381</v>
      </c>
      <c r="C11" s="273"/>
      <c r="D11" s="273"/>
      <c r="E11" s="273"/>
      <c r="F11" s="273"/>
      <c r="G11" s="273"/>
      <c r="H11" s="338" t="s">
        <v>382</v>
      </c>
      <c r="I11" s="341"/>
    </row>
    <row r="12" spans="1:41" ht="28.5" customHeight="1">
      <c r="A12" s="79">
        <v>2.2999999999999998</v>
      </c>
      <c r="B12" s="80" t="s">
        <v>59</v>
      </c>
      <c r="C12" s="81"/>
      <c r="D12" s="81"/>
      <c r="E12" s="81"/>
      <c r="F12" s="81"/>
      <c r="G12" s="81"/>
      <c r="H12" s="59"/>
      <c r="I12" s="55"/>
    </row>
    <row r="13" spans="1:41" ht="36.75" customHeight="1">
      <c r="A13" s="274" t="s">
        <v>222</v>
      </c>
      <c r="B13" s="275" t="s">
        <v>383</v>
      </c>
      <c r="C13" s="276"/>
      <c r="D13" s="276"/>
      <c r="E13" s="276"/>
      <c r="F13" s="276"/>
      <c r="G13" s="276"/>
      <c r="H13" s="330" t="s">
        <v>384</v>
      </c>
      <c r="I13" s="339"/>
    </row>
    <row r="14" spans="1:41" ht="20.25" customHeight="1">
      <c r="A14" s="277" t="s">
        <v>223</v>
      </c>
      <c r="B14" s="278" t="s">
        <v>385</v>
      </c>
      <c r="C14" s="279">
        <f t="shared" ref="C14:G14" si="1">C11*C13</f>
        <v>0</v>
      </c>
      <c r="D14" s="279">
        <f t="shared" si="1"/>
        <v>0</v>
      </c>
      <c r="E14" s="279">
        <f t="shared" si="1"/>
        <v>0</v>
      </c>
      <c r="F14" s="279">
        <f t="shared" si="1"/>
        <v>0</v>
      </c>
      <c r="G14" s="279">
        <f t="shared" si="1"/>
        <v>0</v>
      </c>
      <c r="H14" s="330" t="s">
        <v>386</v>
      </c>
      <c r="I14" s="339"/>
    </row>
    <row r="15" spans="1:41" ht="29.25" customHeight="1">
      <c r="A15" s="85" t="s">
        <v>62</v>
      </c>
      <c r="B15" s="86" t="s">
        <v>387</v>
      </c>
      <c r="C15" s="87"/>
      <c r="D15" s="87"/>
      <c r="E15" s="87"/>
      <c r="F15" s="87"/>
      <c r="G15" s="87"/>
      <c r="H15" s="328" t="s">
        <v>388</v>
      </c>
      <c r="I15" s="341"/>
    </row>
    <row r="16" spans="1:41" ht="30.75" customHeight="1">
      <c r="A16" s="88" t="s">
        <v>65</v>
      </c>
      <c r="B16" s="77" t="s">
        <v>66</v>
      </c>
      <c r="C16" s="109"/>
      <c r="D16" s="109"/>
      <c r="E16" s="109"/>
      <c r="F16" s="109"/>
      <c r="G16" s="109"/>
      <c r="H16" s="335" t="s">
        <v>389</v>
      </c>
      <c r="I16" s="342"/>
    </row>
    <row r="17" spans="1:9" ht="42" customHeight="1">
      <c r="A17" s="88" t="s">
        <v>67</v>
      </c>
      <c r="B17" s="77" t="s">
        <v>68</v>
      </c>
      <c r="C17" s="109"/>
      <c r="D17" s="109"/>
      <c r="E17" s="109"/>
      <c r="F17" s="109"/>
      <c r="G17" s="109"/>
      <c r="H17" s="328" t="s">
        <v>390</v>
      </c>
      <c r="I17" s="341"/>
    </row>
    <row r="18" spans="1:9" ht="20.25" customHeight="1">
      <c r="A18" s="88" t="s">
        <v>69</v>
      </c>
      <c r="B18" s="77" t="s">
        <v>70</v>
      </c>
      <c r="C18" s="109"/>
      <c r="D18" s="109"/>
      <c r="E18" s="109"/>
      <c r="F18" s="109"/>
      <c r="G18" s="109"/>
      <c r="H18" s="335" t="s">
        <v>391</v>
      </c>
      <c r="I18" s="342"/>
    </row>
    <row r="19" spans="1:9" ht="39.75" customHeight="1">
      <c r="A19" s="90">
        <v>2.4</v>
      </c>
      <c r="B19" s="91" t="s">
        <v>71</v>
      </c>
      <c r="C19" s="92"/>
      <c r="D19" s="93"/>
      <c r="E19" s="92"/>
      <c r="F19" s="92"/>
      <c r="G19" s="92"/>
      <c r="H19" s="328" t="s">
        <v>392</v>
      </c>
      <c r="I19" s="341"/>
    </row>
    <row r="20" spans="1:9" ht="18" customHeight="1">
      <c r="A20" s="94" t="s">
        <v>72</v>
      </c>
      <c r="B20" s="95" t="s">
        <v>66</v>
      </c>
      <c r="C20" s="95">
        <f t="shared" ref="C20:G20" si="2">C14*C16</f>
        <v>0</v>
      </c>
      <c r="D20" s="95">
        <f t="shared" si="2"/>
        <v>0</v>
      </c>
      <c r="E20" s="95">
        <f t="shared" si="2"/>
        <v>0</v>
      </c>
      <c r="F20" s="95">
        <f t="shared" si="2"/>
        <v>0</v>
      </c>
      <c r="G20" s="95">
        <f t="shared" si="2"/>
        <v>0</v>
      </c>
      <c r="H20" s="59"/>
      <c r="I20" s="55"/>
    </row>
    <row r="21" spans="1:9" ht="18" customHeight="1">
      <c r="A21" s="96" t="s">
        <v>73</v>
      </c>
      <c r="B21" s="97" t="s">
        <v>74</v>
      </c>
      <c r="C21" s="97">
        <f t="shared" ref="C21:G21" si="3">C14*C17</f>
        <v>0</v>
      </c>
      <c r="D21" s="97">
        <f t="shared" si="3"/>
        <v>0</v>
      </c>
      <c r="E21" s="97">
        <f t="shared" si="3"/>
        <v>0</v>
      </c>
      <c r="F21" s="97">
        <f t="shared" si="3"/>
        <v>0</v>
      </c>
      <c r="G21" s="97">
        <f t="shared" si="3"/>
        <v>0</v>
      </c>
      <c r="H21" s="59"/>
      <c r="I21" s="63"/>
    </row>
    <row r="22" spans="1:9" ht="19.5" customHeight="1">
      <c r="A22" s="96" t="s">
        <v>75</v>
      </c>
      <c r="B22" s="97" t="s">
        <v>70</v>
      </c>
      <c r="C22" s="97">
        <f t="shared" ref="C22:G22" si="4">C14*C18</f>
        <v>0</v>
      </c>
      <c r="D22" s="97">
        <f t="shared" si="4"/>
        <v>0</v>
      </c>
      <c r="E22" s="97">
        <f t="shared" si="4"/>
        <v>0</v>
      </c>
      <c r="F22" s="97">
        <f t="shared" si="4"/>
        <v>0</v>
      </c>
      <c r="G22" s="97">
        <f t="shared" si="4"/>
        <v>0</v>
      </c>
      <c r="H22" s="59"/>
      <c r="I22" s="55"/>
    </row>
    <row r="23" spans="1:9" ht="56.25" customHeight="1">
      <c r="A23" s="100">
        <v>2.5</v>
      </c>
      <c r="B23" s="101" t="s">
        <v>393</v>
      </c>
      <c r="C23" s="103"/>
      <c r="D23" s="103"/>
      <c r="E23" s="103"/>
      <c r="F23" s="103"/>
      <c r="G23" s="103"/>
      <c r="H23" s="340" t="s">
        <v>394</v>
      </c>
      <c r="I23" s="327"/>
    </row>
    <row r="24" spans="1:9" ht="19.5" customHeight="1">
      <c r="A24" s="104" t="s">
        <v>80</v>
      </c>
      <c r="B24" s="105" t="s">
        <v>81</v>
      </c>
      <c r="C24" s="280"/>
      <c r="D24" s="280"/>
      <c r="E24" s="280"/>
      <c r="F24" s="280"/>
      <c r="G24" s="280"/>
      <c r="H24" s="59"/>
      <c r="I24" s="55"/>
    </row>
    <row r="25" spans="1:9" ht="27" customHeight="1">
      <c r="A25" s="98" t="s">
        <v>82</v>
      </c>
      <c r="B25" s="106" t="s">
        <v>395</v>
      </c>
      <c r="C25" s="281"/>
      <c r="D25" s="281"/>
      <c r="E25" s="281"/>
      <c r="F25" s="281"/>
      <c r="G25" s="281"/>
      <c r="H25" s="59"/>
      <c r="I25" s="55"/>
    </row>
    <row r="26" spans="1:9" ht="33" customHeight="1">
      <c r="A26" s="282"/>
      <c r="B26" s="283" t="s">
        <v>134</v>
      </c>
      <c r="C26" s="284">
        <f t="shared" ref="C26:G26" si="5">C25</f>
        <v>0</v>
      </c>
      <c r="D26" s="284">
        <f t="shared" si="5"/>
        <v>0</v>
      </c>
      <c r="E26" s="284">
        <f t="shared" si="5"/>
        <v>0</v>
      </c>
      <c r="F26" s="284">
        <f t="shared" si="5"/>
        <v>0</v>
      </c>
      <c r="G26" s="284">
        <f t="shared" si="5"/>
        <v>0</v>
      </c>
      <c r="H26" s="124"/>
      <c r="I26" s="55"/>
    </row>
    <row r="27" spans="1:9" ht="33" customHeight="1">
      <c r="A27" s="285">
        <v>2.6</v>
      </c>
      <c r="B27" s="283" t="s">
        <v>396</v>
      </c>
      <c r="C27" s="284">
        <f>C26*3</f>
        <v>0</v>
      </c>
      <c r="D27" s="284">
        <f>D26*3</f>
        <v>0</v>
      </c>
      <c r="E27" s="284">
        <f>E26*3</f>
        <v>0</v>
      </c>
      <c r="F27" s="284">
        <f>F26*3</f>
        <v>0</v>
      </c>
      <c r="G27" s="284">
        <f>G26*3</f>
        <v>0</v>
      </c>
      <c r="H27" s="340" t="s">
        <v>397</v>
      </c>
      <c r="I27" s="327"/>
    </row>
    <row r="28" spans="1:9" ht="33" customHeight="1">
      <c r="A28" s="286">
        <v>2.8</v>
      </c>
      <c r="B28" s="287" t="s">
        <v>104</v>
      </c>
      <c r="C28" s="288"/>
      <c r="D28" s="288"/>
      <c r="E28" s="289"/>
      <c r="F28" s="289"/>
      <c r="G28" s="289"/>
      <c r="H28" s="326" t="s">
        <v>398</v>
      </c>
      <c r="I28" s="327"/>
    </row>
    <row r="29" spans="1:9" ht="33" customHeight="1">
      <c r="A29" s="290">
        <v>2.9</v>
      </c>
      <c r="B29" s="291" t="s">
        <v>399</v>
      </c>
      <c r="C29" s="292">
        <f>C27-C28</f>
        <v>0</v>
      </c>
      <c r="D29" s="292">
        <f>D27-D28</f>
        <v>0</v>
      </c>
      <c r="E29" s="292">
        <f>E27-E28</f>
        <v>0</v>
      </c>
      <c r="F29" s="292">
        <f>F27-F28</f>
        <v>0</v>
      </c>
      <c r="G29" s="292">
        <f>G27-G28</f>
        <v>0</v>
      </c>
      <c r="H29" s="124"/>
      <c r="I29" s="55"/>
    </row>
    <row r="30" spans="1:9" ht="33" customHeight="1">
      <c r="A30" s="251"/>
      <c r="B30" s="134"/>
      <c r="C30" s="252"/>
      <c r="D30" s="252"/>
      <c r="E30" s="252"/>
      <c r="F30" s="252"/>
      <c r="G30" s="252"/>
      <c r="H30" s="124"/>
      <c r="I30" s="55"/>
    </row>
    <row r="31" spans="1:9" ht="33" customHeight="1">
      <c r="A31" s="251"/>
      <c r="B31" s="134"/>
      <c r="C31" s="252"/>
      <c r="D31" s="252"/>
      <c r="E31" s="252"/>
      <c r="F31" s="252"/>
      <c r="G31" s="252"/>
      <c r="H31" s="124"/>
      <c r="I31" s="55"/>
    </row>
    <row r="32" spans="1:9" ht="33" customHeight="1">
      <c r="A32" s="251"/>
      <c r="B32" s="231"/>
      <c r="C32" s="231">
        <v>2014</v>
      </c>
      <c r="D32" s="231">
        <v>2015</v>
      </c>
      <c r="E32" s="231">
        <v>2016</v>
      </c>
      <c r="F32" s="252"/>
      <c r="G32" s="252"/>
      <c r="H32" s="124"/>
      <c r="I32" s="55"/>
    </row>
    <row r="33" spans="1:9" ht="33" customHeight="1">
      <c r="A33" s="251"/>
      <c r="B33" s="231" t="s">
        <v>335</v>
      </c>
      <c r="C33" s="293">
        <f>E26*2.5</f>
        <v>0</v>
      </c>
      <c r="D33" s="293">
        <f>F26*2.5</f>
        <v>0</v>
      </c>
      <c r="E33" s="293">
        <f>G26*2.5</f>
        <v>0</v>
      </c>
      <c r="F33" s="252"/>
      <c r="G33" s="252"/>
      <c r="H33" s="124"/>
      <c r="I33" s="55"/>
    </row>
    <row r="34" spans="1:9" ht="33" customHeight="1">
      <c r="A34" s="251"/>
      <c r="B34" s="231" t="s">
        <v>331</v>
      </c>
      <c r="C34" s="294">
        <v>0</v>
      </c>
      <c r="D34" s="294">
        <v>0</v>
      </c>
      <c r="E34" s="294">
        <v>0</v>
      </c>
      <c r="F34" s="252"/>
      <c r="G34" s="252"/>
      <c r="H34" s="124"/>
      <c r="I34" s="55"/>
    </row>
    <row r="35" spans="1:9" ht="33" customHeight="1">
      <c r="A35" s="251"/>
      <c r="B35" s="231" t="s">
        <v>349</v>
      </c>
      <c r="C35" s="295">
        <v>0</v>
      </c>
      <c r="D35" s="296">
        <v>0</v>
      </c>
      <c r="E35" s="296">
        <v>0</v>
      </c>
      <c r="F35" s="252"/>
      <c r="G35" s="252"/>
      <c r="H35" s="124"/>
      <c r="I35" s="55"/>
    </row>
    <row r="36" spans="1:9" ht="33" customHeight="1">
      <c r="A36" s="15"/>
      <c r="B36" s="232" t="s">
        <v>350</v>
      </c>
      <c r="C36" s="295">
        <v>0</v>
      </c>
      <c r="D36" s="295">
        <v>0</v>
      </c>
      <c r="E36" s="295">
        <v>0</v>
      </c>
      <c r="F36" s="15"/>
      <c r="G36" s="15"/>
      <c r="H36" s="124"/>
      <c r="I36" s="55"/>
    </row>
    <row r="37" spans="1:9" ht="33" customHeight="1">
      <c r="A37" s="15"/>
      <c r="B37" s="297" t="s">
        <v>334</v>
      </c>
      <c r="C37" s="298">
        <f t="shared" ref="C37:E37" si="6">C33-(C34+C35+C36)</f>
        <v>0</v>
      </c>
      <c r="D37" s="298">
        <f t="shared" si="6"/>
        <v>0</v>
      </c>
      <c r="E37" s="298">
        <f t="shared" si="6"/>
        <v>0</v>
      </c>
      <c r="F37" s="15"/>
      <c r="G37" s="15"/>
      <c r="H37" s="124"/>
      <c r="I37" s="55"/>
    </row>
    <row r="38" spans="1:9" ht="33" customHeight="1">
      <c r="A38" s="15"/>
      <c r="B38" s="15"/>
      <c r="C38" s="15"/>
      <c r="D38" s="15"/>
      <c r="E38" s="15"/>
      <c r="F38" s="15"/>
      <c r="G38" s="15"/>
      <c r="H38" s="59"/>
      <c r="I38" s="55"/>
    </row>
  </sheetData>
  <mergeCells count="12">
    <mergeCell ref="H28:I28"/>
    <mergeCell ref="B1:G1"/>
    <mergeCell ref="H11:I11"/>
    <mergeCell ref="H13:I13"/>
    <mergeCell ref="H14:I14"/>
    <mergeCell ref="H15:I15"/>
    <mergeCell ref="H16:I16"/>
    <mergeCell ref="H17:I17"/>
    <mergeCell ref="H18:I18"/>
    <mergeCell ref="H19:I19"/>
    <mergeCell ref="H23:I23"/>
    <mergeCell ref="H27:I27"/>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9" workbookViewId="0">
      <selection activeCell="L18" sqref="L18"/>
    </sheetView>
  </sheetViews>
  <sheetFormatPr baseColWidth="10" defaultColWidth="8.83203125" defaultRowHeight="14" x14ac:dyDescent="0"/>
  <cols>
    <col min="1" max="1" width="4.5" customWidth="1"/>
    <col min="2" max="2" width="22.6640625" customWidth="1"/>
    <col min="9" max="9" width="30.83203125" customWidth="1"/>
  </cols>
  <sheetData>
    <row r="2" spans="1:9" ht="15">
      <c r="B2" s="149" t="s">
        <v>374</v>
      </c>
      <c r="C2" s="150"/>
      <c r="D2" s="150"/>
      <c r="E2" s="150"/>
      <c r="F2" s="150"/>
      <c r="G2" s="150"/>
      <c r="H2" s="150"/>
    </row>
    <row r="3" spans="1:9" ht="15" thickBot="1"/>
    <row r="4" spans="1:9" ht="15" thickTop="1">
      <c r="B4" s="156" t="s">
        <v>356</v>
      </c>
      <c r="C4" s="157"/>
      <c r="D4" s="157"/>
      <c r="E4" s="157"/>
      <c r="F4" s="157"/>
      <c r="G4" s="157"/>
      <c r="H4" s="158"/>
      <c r="I4" s="158"/>
    </row>
    <row r="5" spans="1:9" ht="15" thickBot="1">
      <c r="B5" s="159"/>
      <c r="C5" s="160"/>
      <c r="D5" s="160">
        <v>2013</v>
      </c>
      <c r="E5" s="160">
        <v>2014</v>
      </c>
      <c r="F5" s="160">
        <v>2015</v>
      </c>
      <c r="G5" s="160">
        <v>2016</v>
      </c>
      <c r="H5" s="161" t="s">
        <v>134</v>
      </c>
      <c r="I5" s="161" t="s">
        <v>9</v>
      </c>
    </row>
    <row r="6" spans="1:9" ht="77.25" customHeight="1" thickTop="1">
      <c r="A6" s="257">
        <v>1</v>
      </c>
      <c r="B6" s="256" t="s">
        <v>358</v>
      </c>
      <c r="C6" s="256"/>
      <c r="D6" s="256"/>
      <c r="E6" s="256"/>
      <c r="F6" s="256"/>
      <c r="G6" s="256"/>
      <c r="H6" s="256"/>
      <c r="I6" s="256"/>
    </row>
    <row r="7" spans="1:9" ht="42">
      <c r="A7" s="257">
        <v>2</v>
      </c>
      <c r="B7" s="256" t="s">
        <v>359</v>
      </c>
      <c r="C7" s="256"/>
      <c r="D7" s="256"/>
      <c r="E7" s="256"/>
      <c r="F7" s="256"/>
      <c r="G7" s="256"/>
      <c r="H7" s="256"/>
      <c r="I7" s="256" t="s">
        <v>360</v>
      </c>
    </row>
    <row r="8" spans="1:9" ht="28">
      <c r="A8" s="257">
        <v>3</v>
      </c>
      <c r="B8" s="256" t="s">
        <v>361</v>
      </c>
      <c r="C8" s="258"/>
      <c r="D8" s="258"/>
      <c r="E8" s="258"/>
      <c r="F8" s="258"/>
      <c r="G8" s="258"/>
      <c r="H8" s="259"/>
      <c r="I8" s="256"/>
    </row>
    <row r="9" spans="1:9" ht="56">
      <c r="A9" s="257">
        <v>4.0999999999999996</v>
      </c>
      <c r="B9" s="256" t="s">
        <v>362</v>
      </c>
      <c r="C9" s="258"/>
      <c r="D9" s="258"/>
      <c r="E9" s="258"/>
      <c r="F9" s="258"/>
      <c r="G9" s="258"/>
      <c r="H9" s="259"/>
      <c r="I9" s="256" t="s">
        <v>363</v>
      </c>
    </row>
    <row r="10" spans="1:9" ht="56">
      <c r="A10" s="257">
        <v>4.2</v>
      </c>
      <c r="B10" s="256" t="s">
        <v>364</v>
      </c>
      <c r="C10" s="258"/>
      <c r="D10" s="258"/>
      <c r="E10" s="258"/>
      <c r="F10" s="258"/>
      <c r="G10" s="258"/>
      <c r="H10" s="259"/>
      <c r="I10" s="256" t="s">
        <v>365</v>
      </c>
    </row>
    <row r="11" spans="1:9" ht="38">
      <c r="A11" s="257">
        <v>5.0999999999999996</v>
      </c>
      <c r="B11" s="256" t="s">
        <v>366</v>
      </c>
      <c r="C11" s="258"/>
      <c r="D11" s="258"/>
      <c r="E11" s="258"/>
      <c r="F11" s="258"/>
      <c r="G11" s="258"/>
      <c r="H11" s="259"/>
      <c r="I11" s="256" t="s">
        <v>368</v>
      </c>
    </row>
    <row r="12" spans="1:9" ht="33.75" customHeight="1">
      <c r="A12" s="257">
        <v>5.2</v>
      </c>
      <c r="B12" s="256" t="s">
        <v>367</v>
      </c>
      <c r="C12" s="258"/>
      <c r="D12" s="258"/>
      <c r="E12" s="258"/>
      <c r="F12" s="258"/>
      <c r="G12" s="258"/>
      <c r="H12" s="259"/>
      <c r="I12" s="256" t="s">
        <v>369</v>
      </c>
    </row>
    <row r="13" spans="1:9" ht="57.75" customHeight="1">
      <c r="A13" s="257">
        <v>6</v>
      </c>
      <c r="B13" s="256" t="s">
        <v>249</v>
      </c>
      <c r="C13" s="258"/>
      <c r="D13" s="258"/>
      <c r="E13" s="258"/>
      <c r="F13" s="258"/>
      <c r="G13" s="258"/>
      <c r="H13" s="259"/>
      <c r="I13" s="256"/>
    </row>
    <row r="14" spans="1:9" s="254" customFormat="1">
      <c r="A14" s="257">
        <v>7</v>
      </c>
      <c r="B14" s="260" t="s">
        <v>250</v>
      </c>
      <c r="C14" s="261"/>
      <c r="D14" s="261"/>
      <c r="E14" s="261"/>
      <c r="F14" s="261"/>
      <c r="G14" s="261"/>
      <c r="H14" s="262"/>
      <c r="I14" s="260"/>
    </row>
    <row r="16" spans="1:9">
      <c r="B16" s="238"/>
      <c r="C16" s="238">
        <v>2013</v>
      </c>
      <c r="D16" s="238">
        <v>2014</v>
      </c>
      <c r="E16" s="238">
        <v>2015</v>
      </c>
      <c r="F16" s="238">
        <v>2016</v>
      </c>
    </row>
    <row r="17" spans="2:6">
      <c r="B17" s="238" t="s">
        <v>335</v>
      </c>
      <c r="C17" s="238"/>
      <c r="D17" s="238"/>
      <c r="E17" s="238"/>
      <c r="F17" s="238"/>
    </row>
    <row r="18" spans="2:6">
      <c r="B18" s="256" t="s">
        <v>331</v>
      </c>
      <c r="C18" s="238"/>
      <c r="D18" s="238"/>
      <c r="E18" s="238"/>
      <c r="F18" s="238"/>
    </row>
    <row r="19" spans="2:6" ht="28">
      <c r="B19" s="256" t="s">
        <v>349</v>
      </c>
      <c r="C19" s="238"/>
      <c r="D19" s="238"/>
      <c r="E19" s="238"/>
      <c r="F19" s="238"/>
    </row>
    <row r="20" spans="2:6" ht="28">
      <c r="B20" s="256" t="s">
        <v>350</v>
      </c>
      <c r="C20" s="238"/>
      <c r="D20" s="238"/>
      <c r="E20" s="238"/>
      <c r="F20" s="238"/>
    </row>
    <row r="21" spans="2:6">
      <c r="B21" s="238" t="s">
        <v>334</v>
      </c>
      <c r="C21" s="238">
        <v>0</v>
      </c>
      <c r="D21" s="238">
        <v>0</v>
      </c>
      <c r="E21" s="238">
        <v>0</v>
      </c>
      <c r="F21" s="238">
        <v>0</v>
      </c>
    </row>
    <row r="24" spans="2:6" ht="15">
      <c r="B24" s="210" t="s">
        <v>265</v>
      </c>
      <c r="C24" s="211" t="s">
        <v>373</v>
      </c>
    </row>
    <row r="25" spans="2:6">
      <c r="B25" s="212"/>
      <c r="C25" s="212" t="s">
        <v>255</v>
      </c>
    </row>
    <row r="26" spans="2:6">
      <c r="B26" s="212" t="s">
        <v>370</v>
      </c>
      <c r="C26" s="212"/>
    </row>
    <row r="27" spans="2:6">
      <c r="B27" s="212" t="s">
        <v>259</v>
      </c>
      <c r="C27" s="212"/>
    </row>
    <row r="28" spans="2:6">
      <c r="B28" s="212" t="s">
        <v>260</v>
      </c>
      <c r="C28" s="212"/>
    </row>
    <row r="29" spans="2:6">
      <c r="B29" s="212" t="s">
        <v>258</v>
      </c>
      <c r="C29" s="212"/>
    </row>
    <row r="30" spans="2:6">
      <c r="B30" s="212" t="s">
        <v>261</v>
      </c>
      <c r="C30" s="212"/>
    </row>
    <row r="31" spans="2:6">
      <c r="B31" s="212" t="s">
        <v>262</v>
      </c>
      <c r="C31" s="212"/>
    </row>
    <row r="32" spans="2:6">
      <c r="B32" s="255" t="s">
        <v>371</v>
      </c>
      <c r="C32" s="255" t="s">
        <v>372</v>
      </c>
    </row>
  </sheetData>
  <pageMargins left="0.7" right="0.7" top="0.75" bottom="0.75" header="0.3" footer="0.3"/>
  <pageSetup orientation="portrait" horizontalDpi="4294967293"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topLeftCell="A9" workbookViewId="0">
      <selection activeCell="I22" sqref="I22"/>
    </sheetView>
  </sheetViews>
  <sheetFormatPr baseColWidth="10" defaultColWidth="8.83203125" defaultRowHeight="14" x14ac:dyDescent="0"/>
  <cols>
    <col min="1" max="1" width="2.33203125" customWidth="1"/>
    <col min="2" max="2" width="22.6640625" customWidth="1"/>
    <col min="9" max="9" width="30.83203125" customWidth="1"/>
  </cols>
  <sheetData>
    <row r="2" spans="2:9" ht="15">
      <c r="B2" s="149" t="s">
        <v>157</v>
      </c>
      <c r="C2" s="150"/>
      <c r="D2" s="150"/>
      <c r="E2" s="150"/>
      <c r="F2" s="150"/>
      <c r="G2" s="150"/>
      <c r="H2" s="150"/>
    </row>
    <row r="4" spans="2:9">
      <c r="B4" s="150"/>
      <c r="C4" s="151"/>
      <c r="D4" s="152"/>
      <c r="E4" s="152"/>
      <c r="F4" s="152"/>
      <c r="G4" s="150"/>
      <c r="H4" s="150"/>
    </row>
    <row r="5" spans="2:9">
      <c r="B5" s="150"/>
      <c r="C5" s="153"/>
      <c r="D5" s="150"/>
      <c r="E5" s="150"/>
      <c r="F5" s="150"/>
      <c r="G5" s="150"/>
      <c r="H5" s="150"/>
    </row>
    <row r="6" spans="2:9" ht="15" thickBot="1">
      <c r="B6" s="150"/>
      <c r="C6" s="150"/>
      <c r="D6" s="150"/>
      <c r="E6" s="150"/>
      <c r="F6" s="150"/>
      <c r="G6" s="150"/>
      <c r="H6" s="150"/>
    </row>
    <row r="7" spans="2:9" ht="15" thickTop="1">
      <c r="B7" s="156" t="s">
        <v>241</v>
      </c>
      <c r="C7" s="157"/>
      <c r="D7" s="157"/>
      <c r="E7" s="157"/>
      <c r="F7" s="157"/>
      <c r="G7" s="157"/>
      <c r="H7" s="158"/>
      <c r="I7" s="158"/>
    </row>
    <row r="8" spans="2:9" ht="15" thickBot="1">
      <c r="B8" s="159"/>
      <c r="C8" s="160">
        <v>2012</v>
      </c>
      <c r="D8" s="160">
        <v>2013</v>
      </c>
      <c r="E8" s="160">
        <v>2014</v>
      </c>
      <c r="F8" s="160">
        <v>2015</v>
      </c>
      <c r="G8" s="160">
        <v>2016</v>
      </c>
      <c r="H8" s="161" t="s">
        <v>134</v>
      </c>
      <c r="I8" s="161" t="s">
        <v>9</v>
      </c>
    </row>
    <row r="9" spans="2:9" ht="77.25" customHeight="1" thickTop="1">
      <c r="B9" s="170" t="s">
        <v>231</v>
      </c>
      <c r="C9" s="162"/>
      <c r="D9" s="162"/>
      <c r="E9" s="162"/>
      <c r="F9" s="162"/>
      <c r="G9" s="162"/>
      <c r="H9" s="163"/>
      <c r="I9" s="170" t="s">
        <v>243</v>
      </c>
    </row>
    <row r="10" spans="2:9" ht="37">
      <c r="B10" s="170" t="s">
        <v>242</v>
      </c>
      <c r="C10" s="154"/>
      <c r="D10" s="154"/>
      <c r="E10" s="154"/>
      <c r="F10" s="154"/>
      <c r="G10" s="154"/>
      <c r="H10" s="155"/>
      <c r="I10" s="170" t="s">
        <v>244</v>
      </c>
    </row>
    <row r="11" spans="2:9" ht="25">
      <c r="B11" s="170" t="s">
        <v>246</v>
      </c>
      <c r="C11" s="154"/>
      <c r="D11" s="154"/>
      <c r="E11" s="154"/>
      <c r="F11" s="154"/>
      <c r="G11" s="154"/>
      <c r="H11" s="155"/>
      <c r="I11" s="170" t="s">
        <v>245</v>
      </c>
    </row>
    <row r="12" spans="2:9" ht="33.75" customHeight="1">
      <c r="B12" s="170" t="s">
        <v>247</v>
      </c>
      <c r="C12" s="154"/>
      <c r="D12" s="154"/>
      <c r="E12" s="154"/>
      <c r="F12" s="154"/>
      <c r="G12" s="154"/>
      <c r="H12" s="155"/>
      <c r="I12" s="170" t="s">
        <v>248</v>
      </c>
    </row>
    <row r="13" spans="2:9" ht="57.75" customHeight="1">
      <c r="B13" s="170" t="s">
        <v>249</v>
      </c>
      <c r="C13" s="154"/>
      <c r="D13" s="154"/>
      <c r="E13" s="154"/>
      <c r="F13" s="154"/>
      <c r="G13" s="154"/>
      <c r="H13" s="155"/>
      <c r="I13" s="170"/>
    </row>
    <row r="14" spans="2:9">
      <c r="B14" s="170" t="s">
        <v>250</v>
      </c>
      <c r="C14" s="154"/>
      <c r="D14" s="154"/>
      <c r="E14" s="154"/>
      <c r="F14" s="154"/>
      <c r="G14" s="154"/>
      <c r="H14" s="155"/>
      <c r="I14" s="170"/>
    </row>
    <row r="15" spans="2:9">
      <c r="B15" s="170"/>
      <c r="C15" s="167"/>
      <c r="D15" s="167"/>
      <c r="E15" s="167"/>
      <c r="F15" s="167"/>
      <c r="G15" s="167"/>
      <c r="H15" s="168"/>
      <c r="I15" s="163"/>
    </row>
    <row r="16" spans="2:9">
      <c r="B16" s="170"/>
      <c r="C16" s="167"/>
      <c r="D16" s="167"/>
      <c r="E16" s="167"/>
      <c r="F16" s="167"/>
      <c r="G16" s="167"/>
      <c r="H16" s="168"/>
      <c r="I16" s="163"/>
    </row>
    <row r="17" spans="2:9" ht="49">
      <c r="B17" s="169" t="s">
        <v>158</v>
      </c>
      <c r="C17" s="154"/>
      <c r="D17" s="154"/>
      <c r="E17" s="154"/>
      <c r="F17" s="154"/>
      <c r="G17" s="154"/>
      <c r="H17" s="155"/>
      <c r="I17" s="170" t="s">
        <v>357</v>
      </c>
    </row>
    <row r="18" spans="2:9">
      <c r="B18" s="164"/>
      <c r="C18" s="165"/>
      <c r="D18" s="165"/>
      <c r="E18" s="165"/>
      <c r="F18" s="165"/>
      <c r="G18" s="165"/>
      <c r="H18" s="166"/>
      <c r="I18" s="163"/>
    </row>
    <row r="20" spans="2:9">
      <c r="B20" s="238"/>
      <c r="C20" s="238">
        <v>2013</v>
      </c>
      <c r="D20" s="238">
        <v>2014</v>
      </c>
      <c r="E20" s="238">
        <v>2015</v>
      </c>
      <c r="F20" s="238">
        <v>2016</v>
      </c>
    </row>
    <row r="21" spans="2:9">
      <c r="B21" s="170" t="s">
        <v>335</v>
      </c>
      <c r="C21" s="238"/>
      <c r="D21" s="238"/>
      <c r="E21" s="238"/>
      <c r="F21" s="238"/>
    </row>
    <row r="22" spans="2:9">
      <c r="B22" s="170" t="s">
        <v>331</v>
      </c>
      <c r="C22" s="238"/>
      <c r="D22" s="238"/>
      <c r="E22" s="238"/>
      <c r="F22" s="238"/>
    </row>
    <row r="23" spans="2:9" ht="25">
      <c r="B23" s="170" t="s">
        <v>349</v>
      </c>
      <c r="C23" s="238"/>
      <c r="D23" s="238"/>
      <c r="E23" s="238"/>
      <c r="F23" s="238"/>
    </row>
    <row r="24" spans="2:9" ht="25">
      <c r="B24" s="170" t="s">
        <v>350</v>
      </c>
      <c r="C24" s="238"/>
      <c r="D24" s="238"/>
      <c r="E24" s="238"/>
      <c r="F24" s="238"/>
    </row>
    <row r="25" spans="2:9">
      <c r="B25" s="238" t="s">
        <v>334</v>
      </c>
      <c r="C25" s="238">
        <v>0</v>
      </c>
      <c r="D25" s="238">
        <v>0</v>
      </c>
      <c r="E25" s="238">
        <v>0</v>
      </c>
      <c r="F25" s="238">
        <v>0</v>
      </c>
    </row>
  </sheetData>
  <pageMargins left="0.7" right="0.7" top="0.75" bottom="0.75" header="0.3" footer="0.3"/>
  <pageSetup orientation="portrait" horizontalDpi="4294967293" verticalDpi="3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5" workbookViewId="0">
      <selection activeCell="J24" sqref="J24"/>
    </sheetView>
  </sheetViews>
  <sheetFormatPr baseColWidth="10" defaultColWidth="8.83203125" defaultRowHeight="14" x14ac:dyDescent="0"/>
  <cols>
    <col min="1" max="1" width="25.5" customWidth="1"/>
    <col min="13" max="13" width="54.33203125" customWidth="1"/>
  </cols>
  <sheetData>
    <row r="1" spans="1:13" ht="87.75" customHeight="1" thickBot="1">
      <c r="A1" s="141" t="s">
        <v>133</v>
      </c>
      <c r="B1" s="142" t="s">
        <v>146</v>
      </c>
      <c r="C1" s="142" t="s">
        <v>150</v>
      </c>
      <c r="D1" s="142" t="s">
        <v>147</v>
      </c>
      <c r="E1" s="142" t="s">
        <v>156</v>
      </c>
      <c r="F1" s="142" t="s">
        <v>148</v>
      </c>
      <c r="G1" s="143" t="s">
        <v>149</v>
      </c>
      <c r="H1" s="143" t="s">
        <v>151</v>
      </c>
      <c r="I1" s="143" t="s">
        <v>152</v>
      </c>
      <c r="J1" s="143" t="s">
        <v>153</v>
      </c>
      <c r="K1" s="143" t="s">
        <v>155</v>
      </c>
      <c r="L1" s="142" t="s">
        <v>154</v>
      </c>
      <c r="M1" s="141" t="s">
        <v>232</v>
      </c>
    </row>
    <row r="2" spans="1:13" ht="15" thickBot="1">
      <c r="A2" s="144" t="s">
        <v>135</v>
      </c>
      <c r="B2" s="145"/>
      <c r="C2" s="145"/>
      <c r="D2" s="145"/>
      <c r="E2" s="145"/>
      <c r="F2" s="145"/>
      <c r="G2" s="145"/>
      <c r="H2" s="145"/>
      <c r="I2" s="145"/>
      <c r="J2" s="145"/>
      <c r="K2" s="145"/>
      <c r="L2" s="145"/>
    </row>
    <row r="3" spans="1:13" ht="15" thickBot="1">
      <c r="A3" s="144" t="s">
        <v>136</v>
      </c>
      <c r="B3" s="145"/>
      <c r="C3" s="145"/>
      <c r="D3" s="145"/>
      <c r="E3" s="145"/>
      <c r="F3" s="145"/>
      <c r="G3" s="145"/>
      <c r="H3" s="145"/>
      <c r="I3" s="145"/>
      <c r="J3" s="145"/>
      <c r="K3" s="145"/>
      <c r="L3" s="145"/>
    </row>
    <row r="4" spans="1:13" ht="15" thickBot="1">
      <c r="A4" s="144" t="s">
        <v>137</v>
      </c>
      <c r="B4" s="145"/>
      <c r="C4" s="145"/>
      <c r="D4" s="145"/>
      <c r="E4" s="145"/>
      <c r="F4" s="145"/>
      <c r="G4" s="145"/>
      <c r="H4" s="145"/>
      <c r="I4" s="145"/>
      <c r="J4" s="145"/>
      <c r="K4" s="145"/>
      <c r="L4" s="145"/>
    </row>
    <row r="5" spans="1:13" ht="15" thickBot="1">
      <c r="A5" s="144" t="s">
        <v>233</v>
      </c>
      <c r="B5" s="145"/>
      <c r="C5" s="145"/>
      <c r="D5" s="145"/>
      <c r="E5" s="145"/>
      <c r="F5" s="145"/>
      <c r="G5" s="145"/>
      <c r="H5" s="145"/>
      <c r="I5" s="145"/>
      <c r="J5" s="145"/>
      <c r="K5" s="145"/>
      <c r="L5" s="145"/>
    </row>
    <row r="6" spans="1:13" ht="25" thickBot="1">
      <c r="A6" s="144" t="s">
        <v>234</v>
      </c>
      <c r="B6" s="145"/>
      <c r="C6" s="145"/>
      <c r="D6" s="145"/>
      <c r="E6" s="145"/>
      <c r="F6" s="145"/>
      <c r="G6" s="145"/>
      <c r="H6" s="145"/>
      <c r="I6" s="145"/>
      <c r="J6" s="145"/>
      <c r="K6" s="145"/>
      <c r="L6" s="145"/>
    </row>
    <row r="7" spans="1:13" ht="15" thickBot="1">
      <c r="A7" s="144" t="s">
        <v>235</v>
      </c>
      <c r="B7" s="145"/>
      <c r="C7" s="145"/>
      <c r="D7" s="145"/>
      <c r="E7" s="145"/>
      <c r="F7" s="145"/>
      <c r="G7" s="145"/>
      <c r="H7" s="145"/>
      <c r="I7" s="145"/>
      <c r="J7" s="145"/>
      <c r="K7" s="145"/>
      <c r="L7" s="145"/>
    </row>
    <row r="8" spans="1:13" ht="15" thickBot="1">
      <c r="A8" s="144" t="s">
        <v>355</v>
      </c>
      <c r="B8" s="145"/>
      <c r="C8" s="145"/>
      <c r="D8" s="145"/>
      <c r="E8" s="145"/>
      <c r="F8" s="145"/>
      <c r="G8" s="145"/>
      <c r="H8" s="145"/>
      <c r="I8" s="145"/>
      <c r="J8" s="145"/>
      <c r="K8" s="145"/>
      <c r="L8" s="145"/>
    </row>
    <row r="9" spans="1:13" ht="15" thickBot="1">
      <c r="A9" s="144" t="s">
        <v>236</v>
      </c>
      <c r="B9" s="145"/>
      <c r="C9" s="145"/>
      <c r="D9" s="145"/>
      <c r="E9" s="145"/>
      <c r="F9" s="145"/>
      <c r="G9" s="145"/>
      <c r="H9" s="145"/>
      <c r="I9" s="145"/>
      <c r="J9" s="145"/>
      <c r="K9" s="145"/>
      <c r="L9" s="145"/>
    </row>
    <row r="10" spans="1:13" ht="15" thickBot="1">
      <c r="A10" s="144" t="s">
        <v>237</v>
      </c>
      <c r="B10" s="145"/>
      <c r="C10" s="145"/>
      <c r="D10" s="145"/>
      <c r="E10" s="145"/>
      <c r="F10" s="145"/>
      <c r="G10" s="145"/>
      <c r="H10" s="145"/>
      <c r="I10" s="145"/>
      <c r="J10" s="145"/>
      <c r="K10" s="145"/>
      <c r="L10" s="145"/>
    </row>
    <row r="11" spans="1:13" ht="15" thickBot="1">
      <c r="A11" s="144" t="s">
        <v>238</v>
      </c>
      <c r="B11" s="145"/>
      <c r="C11" s="145"/>
      <c r="D11" s="145"/>
      <c r="E11" s="145"/>
      <c r="F11" s="145"/>
      <c r="G11" s="145"/>
      <c r="H11" s="145"/>
      <c r="I11" s="145"/>
      <c r="J11" s="145"/>
      <c r="K11" s="145"/>
      <c r="L11" s="145"/>
    </row>
    <row r="12" spans="1:13" ht="39.75" customHeight="1" thickBot="1">
      <c r="A12" s="144" t="s">
        <v>138</v>
      </c>
      <c r="B12" s="145"/>
      <c r="C12" s="145"/>
      <c r="D12" s="145"/>
      <c r="E12" s="145"/>
      <c r="F12" s="145"/>
      <c r="G12" s="145"/>
      <c r="H12" s="145"/>
      <c r="I12" s="145"/>
      <c r="J12" s="145"/>
      <c r="K12" s="145"/>
      <c r="L12" s="145"/>
    </row>
    <row r="13" spans="1:13" ht="40.5" customHeight="1" thickBot="1">
      <c r="A13" s="144" t="s">
        <v>139</v>
      </c>
      <c r="B13" s="145"/>
      <c r="C13" s="145"/>
      <c r="D13" s="145"/>
      <c r="E13" s="145"/>
      <c r="F13" s="145"/>
      <c r="G13" s="145"/>
      <c r="H13" s="145"/>
      <c r="I13" s="145"/>
      <c r="J13" s="145"/>
      <c r="K13" s="145"/>
      <c r="L13" s="145"/>
    </row>
    <row r="14" spans="1:13" ht="18.75" customHeight="1" thickBot="1">
      <c r="A14" s="144" t="s">
        <v>140</v>
      </c>
      <c r="B14" s="145"/>
      <c r="C14" s="145"/>
      <c r="D14" s="145"/>
      <c r="E14" s="145"/>
      <c r="F14" s="145"/>
      <c r="G14" s="145"/>
      <c r="H14" s="145"/>
      <c r="I14" s="145"/>
      <c r="J14" s="145"/>
      <c r="K14" s="145"/>
      <c r="L14" s="145"/>
    </row>
    <row r="15" spans="1:13" ht="44.25" customHeight="1" thickBot="1">
      <c r="A15" s="144" t="s">
        <v>141</v>
      </c>
      <c r="B15" s="146"/>
      <c r="C15" s="145"/>
      <c r="D15" s="145"/>
      <c r="E15" s="145"/>
      <c r="F15" s="145"/>
      <c r="G15" s="145"/>
      <c r="H15" s="145"/>
      <c r="I15" s="145"/>
      <c r="J15" s="145"/>
      <c r="K15" s="145"/>
      <c r="L15" s="145"/>
    </row>
    <row r="16" spans="1:13" ht="15" thickBot="1">
      <c r="A16" s="144" t="s">
        <v>239</v>
      </c>
      <c r="B16" s="145"/>
      <c r="C16" s="145"/>
      <c r="D16" s="145"/>
      <c r="E16" s="145"/>
      <c r="F16" s="145"/>
      <c r="G16" s="145"/>
      <c r="H16" s="145"/>
      <c r="I16" s="145"/>
      <c r="J16" s="145"/>
      <c r="K16" s="145"/>
      <c r="L16" s="145"/>
    </row>
    <row r="17" spans="1:12" ht="15" thickBot="1">
      <c r="A17" s="144" t="s">
        <v>142</v>
      </c>
      <c r="B17" s="145"/>
      <c r="C17" s="145"/>
      <c r="D17" s="145"/>
      <c r="E17" s="145"/>
      <c r="F17" s="145"/>
      <c r="G17" s="145"/>
      <c r="H17" s="145"/>
      <c r="I17" s="145"/>
      <c r="J17" s="145"/>
      <c r="K17" s="145"/>
      <c r="L17" s="145"/>
    </row>
    <row r="18" spans="1:12" ht="15" thickBot="1">
      <c r="A18" s="144" t="s">
        <v>143</v>
      </c>
      <c r="B18" s="145"/>
      <c r="C18" s="145"/>
      <c r="D18" s="145"/>
      <c r="E18" s="145"/>
      <c r="F18" s="145"/>
      <c r="G18" s="145"/>
      <c r="H18" s="145"/>
      <c r="I18" s="145"/>
      <c r="J18" s="145"/>
      <c r="K18" s="145"/>
      <c r="L18" s="145"/>
    </row>
    <row r="19" spans="1:12" ht="15" thickBot="1">
      <c r="A19" s="147" t="s">
        <v>144</v>
      </c>
      <c r="B19" s="145"/>
      <c r="C19" s="145"/>
      <c r="D19" s="145"/>
      <c r="E19" s="145"/>
      <c r="F19" s="145"/>
      <c r="G19" s="145"/>
      <c r="H19" s="145"/>
      <c r="I19" s="145"/>
      <c r="J19" s="145"/>
      <c r="K19" s="145"/>
      <c r="L19" s="145"/>
    </row>
    <row r="20" spans="1:12">
      <c r="A20" s="148" t="s">
        <v>145</v>
      </c>
    </row>
    <row r="23" spans="1:12">
      <c r="A23" s="238"/>
      <c r="B23" s="238">
        <v>2013</v>
      </c>
      <c r="C23" s="238">
        <v>2014</v>
      </c>
      <c r="D23" s="238">
        <v>2015</v>
      </c>
      <c r="E23" s="238">
        <v>2016</v>
      </c>
    </row>
    <row r="24" spans="1:12">
      <c r="A24" s="238" t="s">
        <v>335</v>
      </c>
      <c r="B24" s="238"/>
      <c r="C24" s="238"/>
      <c r="D24" s="238"/>
      <c r="E24" s="238"/>
    </row>
    <row r="25" spans="1:12">
      <c r="A25" s="238" t="s">
        <v>331</v>
      </c>
      <c r="B25" s="238"/>
      <c r="C25" s="238"/>
      <c r="D25" s="238"/>
      <c r="E25" s="238"/>
    </row>
    <row r="26" spans="1:12">
      <c r="A26" s="238" t="s">
        <v>349</v>
      </c>
      <c r="B26" s="238"/>
      <c r="C26" s="238"/>
      <c r="D26" s="238"/>
      <c r="E26" s="238"/>
    </row>
    <row r="27" spans="1:12">
      <c r="A27" s="238" t="s">
        <v>350</v>
      </c>
      <c r="B27" s="238"/>
      <c r="C27" s="238"/>
      <c r="D27" s="238"/>
      <c r="E27" s="238"/>
    </row>
    <row r="28" spans="1:12">
      <c r="A28" s="238" t="s">
        <v>334</v>
      </c>
      <c r="B28" s="238">
        <v>0</v>
      </c>
      <c r="C28" s="238">
        <v>0</v>
      </c>
      <c r="D28" s="238">
        <v>0</v>
      </c>
      <c r="E28" s="238">
        <v>0</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A37" sqref="A37:E42"/>
    </sheetView>
  </sheetViews>
  <sheetFormatPr baseColWidth="10" defaultColWidth="8.83203125" defaultRowHeight="14" x14ac:dyDescent="0"/>
  <cols>
    <col min="1" max="1" width="63.83203125" customWidth="1"/>
    <col min="10" max="10" width="1" customWidth="1"/>
    <col min="11" max="11" width="20.5" customWidth="1"/>
  </cols>
  <sheetData>
    <row r="1" spans="1:14" ht="36" customHeight="1" thickBot="1">
      <c r="A1" s="171" t="s">
        <v>183</v>
      </c>
    </row>
    <row r="2" spans="1:14" ht="15" thickBot="1">
      <c r="A2" s="172" t="s">
        <v>159</v>
      </c>
      <c r="B2" s="173">
        <v>2012</v>
      </c>
      <c r="C2" s="173">
        <v>2013</v>
      </c>
      <c r="D2" s="173">
        <v>2014</v>
      </c>
      <c r="E2" s="173">
        <v>2015</v>
      </c>
      <c r="F2" s="173">
        <v>2016</v>
      </c>
      <c r="G2" s="173" t="s">
        <v>160</v>
      </c>
      <c r="K2" s="213" t="s">
        <v>266</v>
      </c>
      <c r="L2" s="214" t="s">
        <v>267</v>
      </c>
      <c r="M2" s="214" t="s">
        <v>268</v>
      </c>
      <c r="N2" s="214" t="s">
        <v>269</v>
      </c>
    </row>
    <row r="3" spans="1:14" ht="15" thickBot="1">
      <c r="A3" s="343" t="s">
        <v>161</v>
      </c>
      <c r="B3" s="344"/>
      <c r="C3" s="344"/>
      <c r="D3" s="344"/>
      <c r="E3" s="344"/>
      <c r="F3" s="344"/>
      <c r="G3" s="345"/>
      <c r="K3" s="215" t="s">
        <v>270</v>
      </c>
      <c r="L3" s="216">
        <v>1</v>
      </c>
      <c r="M3" s="216">
        <v>1</v>
      </c>
      <c r="N3" s="216">
        <v>0</v>
      </c>
    </row>
    <row r="4" spans="1:14" ht="28.5" customHeight="1" thickBot="1">
      <c r="A4" s="144" t="s">
        <v>240</v>
      </c>
      <c r="B4" s="174"/>
      <c r="C4" s="174"/>
      <c r="D4" s="174"/>
      <c r="E4" s="174"/>
      <c r="F4" s="174"/>
      <c r="G4" s="175"/>
      <c r="K4" s="215" t="s">
        <v>271</v>
      </c>
      <c r="L4" s="216">
        <v>1</v>
      </c>
      <c r="M4" s="216">
        <v>0</v>
      </c>
      <c r="N4" s="216">
        <v>1</v>
      </c>
    </row>
    <row r="5" spans="1:14" ht="15" thickBot="1">
      <c r="A5" s="144" t="s">
        <v>162</v>
      </c>
      <c r="B5" s="174"/>
      <c r="C5" s="174"/>
      <c r="D5" s="174"/>
      <c r="E5" s="174"/>
      <c r="F5" s="174"/>
      <c r="G5" s="174"/>
      <c r="K5" s="215" t="s">
        <v>272</v>
      </c>
      <c r="L5" s="216">
        <v>2</v>
      </c>
      <c r="M5" s="216">
        <v>2</v>
      </c>
      <c r="N5" s="216">
        <v>0</v>
      </c>
    </row>
    <row r="6" spans="1:14" ht="15" thickBot="1">
      <c r="A6" s="144" t="s">
        <v>184</v>
      </c>
      <c r="B6" s="174"/>
      <c r="C6" s="174"/>
      <c r="D6" s="174"/>
      <c r="E6" s="174"/>
      <c r="F6" s="174"/>
      <c r="G6" s="174"/>
      <c r="K6" s="215" t="s">
        <v>273</v>
      </c>
      <c r="L6" s="216">
        <v>2</v>
      </c>
      <c r="M6" s="216">
        <v>1</v>
      </c>
      <c r="N6" s="216">
        <v>1</v>
      </c>
    </row>
    <row r="7" spans="1:14" ht="29" thickBot="1">
      <c r="A7" s="343" t="s">
        <v>185</v>
      </c>
      <c r="B7" s="344"/>
      <c r="C7" s="344"/>
      <c r="D7" s="344"/>
      <c r="E7" s="344"/>
      <c r="F7" s="344"/>
      <c r="G7" s="345"/>
      <c r="K7" s="215" t="s">
        <v>274</v>
      </c>
      <c r="L7" s="216">
        <v>1</v>
      </c>
      <c r="M7" s="216">
        <v>1</v>
      </c>
      <c r="N7" s="216">
        <v>0</v>
      </c>
    </row>
    <row r="8" spans="1:14" ht="29" thickBot="1">
      <c r="A8" s="144" t="s">
        <v>163</v>
      </c>
      <c r="B8" s="174"/>
      <c r="C8" s="174"/>
      <c r="D8" s="174"/>
      <c r="E8" s="174"/>
      <c r="F8" s="174"/>
      <c r="G8" s="174"/>
      <c r="K8" s="215" t="s">
        <v>275</v>
      </c>
      <c r="L8" s="216">
        <v>1</v>
      </c>
      <c r="M8" s="216">
        <v>0</v>
      </c>
      <c r="N8" s="216">
        <v>0</v>
      </c>
    </row>
    <row r="9" spans="1:14" ht="43" thickBot="1">
      <c r="A9" s="144" t="s">
        <v>164</v>
      </c>
      <c r="B9" s="176"/>
      <c r="C9" s="176"/>
      <c r="D9" s="176"/>
      <c r="E9" s="176"/>
      <c r="F9" s="176"/>
      <c r="G9" s="174"/>
      <c r="K9" s="215" t="s">
        <v>276</v>
      </c>
      <c r="L9" s="216">
        <v>2</v>
      </c>
      <c r="M9" s="216">
        <v>0</v>
      </c>
      <c r="N9" s="216">
        <v>2</v>
      </c>
    </row>
    <row r="10" spans="1:14" ht="29" thickBot="1">
      <c r="A10" s="144" t="s">
        <v>165</v>
      </c>
      <c r="B10" s="177"/>
      <c r="C10" s="177"/>
      <c r="D10" s="177"/>
      <c r="E10" s="177"/>
      <c r="F10" s="177"/>
      <c r="G10" s="174"/>
      <c r="K10" s="215" t="s">
        <v>277</v>
      </c>
      <c r="L10" s="216">
        <v>1</v>
      </c>
      <c r="M10" s="216">
        <v>1</v>
      </c>
      <c r="N10" s="216">
        <v>0</v>
      </c>
    </row>
    <row r="11" spans="1:14" ht="15" thickBot="1">
      <c r="A11" s="144" t="s">
        <v>166</v>
      </c>
      <c r="B11" s="174"/>
      <c r="C11" s="174"/>
      <c r="D11" s="174"/>
      <c r="E11" s="174"/>
      <c r="F11" s="174"/>
      <c r="G11" s="174"/>
      <c r="K11" s="215" t="s">
        <v>278</v>
      </c>
      <c r="L11" s="216">
        <v>1</v>
      </c>
      <c r="M11" s="216">
        <v>0</v>
      </c>
      <c r="N11" s="216">
        <v>1</v>
      </c>
    </row>
    <row r="12" spans="1:14" ht="15" thickBot="1">
      <c r="A12" s="343" t="s">
        <v>186</v>
      </c>
      <c r="B12" s="344"/>
      <c r="C12" s="344"/>
      <c r="D12" s="344"/>
      <c r="E12" s="344"/>
      <c r="F12" s="344"/>
      <c r="G12" s="345"/>
      <c r="K12" s="215" t="s">
        <v>279</v>
      </c>
      <c r="L12" s="216">
        <v>1</v>
      </c>
      <c r="M12" s="216">
        <v>1</v>
      </c>
      <c r="N12" s="216">
        <v>0</v>
      </c>
    </row>
    <row r="13" spans="1:14" ht="15" thickBot="1">
      <c r="A13" s="144" t="s">
        <v>187</v>
      </c>
      <c r="B13" s="174"/>
      <c r="C13" s="174"/>
      <c r="D13" s="174"/>
      <c r="E13" s="174"/>
      <c r="F13" s="174"/>
      <c r="G13" s="175"/>
      <c r="K13" s="215" t="s">
        <v>280</v>
      </c>
      <c r="L13" s="216">
        <v>1</v>
      </c>
      <c r="M13" s="216">
        <v>0</v>
      </c>
      <c r="N13" s="216">
        <v>1</v>
      </c>
    </row>
    <row r="14" spans="1:14" ht="15" thickBot="1">
      <c r="A14" s="144" t="s">
        <v>163</v>
      </c>
      <c r="B14" s="178"/>
      <c r="C14" s="178"/>
      <c r="D14" s="178"/>
      <c r="E14" s="178"/>
      <c r="F14" s="178"/>
      <c r="G14" s="174"/>
      <c r="K14" s="215" t="s">
        <v>134</v>
      </c>
      <c r="L14" s="216">
        <f>SUM(L3:L13)</f>
        <v>14</v>
      </c>
      <c r="M14" s="216">
        <f>SUM(M3:M13)</f>
        <v>7</v>
      </c>
      <c r="N14" s="216">
        <f>SUM(N3:N13)</f>
        <v>6</v>
      </c>
    </row>
    <row r="15" spans="1:14" ht="15" thickBot="1">
      <c r="A15" s="144" t="s">
        <v>164</v>
      </c>
      <c r="B15" s="176"/>
      <c r="C15" s="176"/>
      <c r="D15" s="176"/>
      <c r="E15" s="176"/>
      <c r="F15" s="176"/>
      <c r="G15" s="174"/>
    </row>
    <row r="16" spans="1:14" ht="15" thickBot="1">
      <c r="A16" s="144" t="s">
        <v>165</v>
      </c>
      <c r="B16" s="177"/>
      <c r="C16" s="177"/>
      <c r="D16" s="177"/>
      <c r="E16" s="177"/>
      <c r="F16" s="177"/>
      <c r="G16" s="174"/>
    </row>
    <row r="17" spans="1:7" ht="15" thickBot="1">
      <c r="A17" s="343" t="s">
        <v>167</v>
      </c>
      <c r="B17" s="344"/>
      <c r="C17" s="344"/>
      <c r="D17" s="344"/>
      <c r="E17" s="344"/>
      <c r="F17" s="344"/>
      <c r="G17" s="345"/>
    </row>
    <row r="18" spans="1:7" ht="15" thickBot="1">
      <c r="A18" s="144" t="s">
        <v>168</v>
      </c>
      <c r="B18" s="174"/>
      <c r="C18" s="174"/>
      <c r="D18" s="174"/>
      <c r="E18" s="174"/>
      <c r="F18" s="174"/>
      <c r="G18" s="175"/>
    </row>
    <row r="19" spans="1:7" ht="15" thickBot="1">
      <c r="A19" s="144" t="s">
        <v>169</v>
      </c>
      <c r="B19" s="174"/>
      <c r="C19" s="174"/>
      <c r="D19" s="174"/>
      <c r="E19" s="174"/>
      <c r="F19" s="174"/>
      <c r="G19" s="174"/>
    </row>
    <row r="20" spans="1:7" ht="15" thickBot="1">
      <c r="A20" s="144" t="s">
        <v>170</v>
      </c>
      <c r="B20" s="174"/>
      <c r="C20" s="174"/>
      <c r="D20" s="174"/>
      <c r="E20" s="174"/>
      <c r="F20" s="174"/>
      <c r="G20" s="175"/>
    </row>
    <row r="21" spans="1:7" ht="15" thickBot="1">
      <c r="A21" s="144" t="s">
        <v>171</v>
      </c>
      <c r="B21" s="174"/>
      <c r="C21" s="174"/>
      <c r="D21" s="174"/>
      <c r="E21" s="174"/>
      <c r="F21" s="174"/>
      <c r="G21" s="175"/>
    </row>
    <row r="22" spans="1:7" ht="15" thickBot="1">
      <c r="A22" s="343" t="s">
        <v>172</v>
      </c>
      <c r="B22" s="344"/>
      <c r="C22" s="344"/>
      <c r="D22" s="344"/>
      <c r="E22" s="344"/>
      <c r="F22" s="344"/>
      <c r="G22" s="345"/>
    </row>
    <row r="23" spans="1:7" ht="15" thickBot="1">
      <c r="A23" s="144" t="s">
        <v>173</v>
      </c>
      <c r="B23" s="174"/>
      <c r="C23" s="174"/>
      <c r="D23" s="174"/>
      <c r="E23" s="174"/>
      <c r="F23" s="174"/>
      <c r="G23" s="174"/>
    </row>
    <row r="24" spans="1:7" ht="15" thickBot="1">
      <c r="A24" s="179" t="s">
        <v>174</v>
      </c>
      <c r="B24" s="181"/>
      <c r="C24" s="181"/>
      <c r="D24" s="181"/>
      <c r="E24" s="181"/>
      <c r="F24" s="181"/>
      <c r="G24" s="181"/>
    </row>
    <row r="25" spans="1:7" ht="15" thickBot="1">
      <c r="A25" s="343" t="s">
        <v>175</v>
      </c>
      <c r="B25" s="344"/>
      <c r="C25" s="344"/>
      <c r="D25" s="344"/>
      <c r="E25" s="344"/>
      <c r="F25" s="344"/>
      <c r="G25" s="345"/>
    </row>
    <row r="26" spans="1:7" ht="15" thickBot="1">
      <c r="A26" s="144" t="s">
        <v>176</v>
      </c>
      <c r="B26" s="174"/>
      <c r="C26" s="174"/>
      <c r="D26" s="174"/>
      <c r="E26" s="174"/>
      <c r="F26" s="174"/>
      <c r="G26" s="175"/>
    </row>
    <row r="27" spans="1:7" ht="15" thickBot="1">
      <c r="A27" s="144" t="s">
        <v>177</v>
      </c>
      <c r="B27" s="174"/>
      <c r="C27" s="174"/>
      <c r="D27" s="174"/>
      <c r="E27" s="174"/>
      <c r="F27" s="174"/>
      <c r="G27" s="175"/>
    </row>
    <row r="28" spans="1:7" ht="15" thickBot="1">
      <c r="A28" s="144" t="s">
        <v>178</v>
      </c>
      <c r="B28" s="174"/>
      <c r="C28" s="174"/>
      <c r="D28" s="174"/>
      <c r="E28" s="174"/>
      <c r="F28" s="174"/>
      <c r="G28" s="174"/>
    </row>
    <row r="29" spans="1:7" ht="15" thickBot="1">
      <c r="A29" s="147" t="s">
        <v>179</v>
      </c>
      <c r="B29" s="175"/>
      <c r="C29" s="175"/>
      <c r="D29" s="175"/>
      <c r="E29" s="175"/>
      <c r="F29" s="175"/>
      <c r="G29" s="175"/>
    </row>
    <row r="30" spans="1:7" ht="15" thickBot="1">
      <c r="A30" s="147" t="s">
        <v>180</v>
      </c>
      <c r="B30" s="175"/>
      <c r="C30" s="174"/>
      <c r="D30" s="174"/>
      <c r="E30" s="174"/>
      <c r="F30" s="174"/>
      <c r="G30" s="175"/>
    </row>
    <row r="31" spans="1:7" ht="15" thickBot="1">
      <c r="A31" s="147" t="s">
        <v>144</v>
      </c>
      <c r="B31" s="175"/>
      <c r="C31" s="175"/>
      <c r="D31" s="175"/>
      <c r="E31" s="175"/>
      <c r="F31" s="175"/>
      <c r="G31" s="175"/>
    </row>
    <row r="32" spans="1:7" ht="15" thickBot="1">
      <c r="A32" s="144" t="s">
        <v>181</v>
      </c>
      <c r="B32" s="175"/>
      <c r="C32" s="175"/>
      <c r="D32" s="175"/>
      <c r="E32" s="174"/>
      <c r="F32" s="174"/>
      <c r="G32" s="175"/>
    </row>
    <row r="33" spans="1:7" ht="15" thickBot="1">
      <c r="A33" s="182" t="s">
        <v>182</v>
      </c>
      <c r="B33" s="183"/>
      <c r="C33" s="183"/>
      <c r="D33" s="183"/>
      <c r="E33" s="183"/>
      <c r="F33" s="183"/>
      <c r="G33" s="183"/>
    </row>
    <row r="34" spans="1:7">
      <c r="A34" s="180"/>
    </row>
    <row r="35" spans="1:7">
      <c r="A35" s="180"/>
    </row>
    <row r="36" spans="1:7" ht="15">
      <c r="A36" s="204" t="s">
        <v>188</v>
      </c>
    </row>
    <row r="37" spans="1:7">
      <c r="A37" s="238"/>
      <c r="B37" s="238">
        <v>2013</v>
      </c>
      <c r="C37" s="238">
        <v>2014</v>
      </c>
      <c r="D37" s="238">
        <v>2015</v>
      </c>
      <c r="E37" s="238">
        <v>2016</v>
      </c>
    </row>
    <row r="38" spans="1:7">
      <c r="A38" s="238" t="s">
        <v>335</v>
      </c>
      <c r="B38" s="238"/>
      <c r="C38" s="238"/>
      <c r="D38" s="238"/>
      <c r="E38" s="238"/>
    </row>
    <row r="39" spans="1:7">
      <c r="A39" s="238" t="s">
        <v>331</v>
      </c>
      <c r="B39" s="238"/>
      <c r="C39" s="238"/>
      <c r="D39" s="238"/>
      <c r="E39" s="238"/>
    </row>
    <row r="40" spans="1:7">
      <c r="A40" s="238" t="s">
        <v>349</v>
      </c>
      <c r="B40" s="238"/>
      <c r="C40" s="238"/>
      <c r="D40" s="238"/>
      <c r="E40" s="238"/>
    </row>
    <row r="41" spans="1:7">
      <c r="A41" s="238" t="s">
        <v>350</v>
      </c>
      <c r="B41" s="238"/>
      <c r="C41" s="238"/>
      <c r="D41" s="238"/>
      <c r="E41" s="238"/>
    </row>
    <row r="42" spans="1:7">
      <c r="A42" s="238" t="s">
        <v>334</v>
      </c>
      <c r="B42" s="238">
        <v>0</v>
      </c>
      <c r="C42" s="238">
        <v>0</v>
      </c>
      <c r="D42" s="238">
        <v>0</v>
      </c>
      <c r="E42" s="238">
        <v>0</v>
      </c>
    </row>
  </sheetData>
  <mergeCells count="6">
    <mergeCell ref="A25:G25"/>
    <mergeCell ref="A3:G3"/>
    <mergeCell ref="A7:G7"/>
    <mergeCell ref="A12:G12"/>
    <mergeCell ref="A17:G17"/>
    <mergeCell ref="A22:G2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 financing</vt:lpstr>
      <vt:lpstr>LLINs</vt:lpstr>
      <vt:lpstr>IRS</vt:lpstr>
      <vt:lpstr>ACTs &amp; RDTs</vt:lpstr>
      <vt:lpstr>Severe Malaria-Artesunate</vt:lpstr>
      <vt:lpstr>SMC</vt:lpstr>
      <vt:lpstr>IPTp</vt:lpstr>
      <vt:lpstr>M&amp;E</vt:lpstr>
      <vt:lpstr>Programme management</vt:lpstr>
      <vt:lpstr>Advocacy, BCC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Renshaw;Olumese Peter;Fall Soce</dc:creator>
  <cp:lastModifiedBy>Joshua Rosenberg</cp:lastModifiedBy>
  <cp:lastPrinted>2012-03-20T08:13:42Z</cp:lastPrinted>
  <dcterms:created xsi:type="dcterms:W3CDTF">2012-01-12T11:38:49Z</dcterms:created>
  <dcterms:modified xsi:type="dcterms:W3CDTF">2013-11-01T17:48:31Z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1864530249</vt:i4>
  </property>
  <property fmtid="{D5CDD505-2E9C-101B-9397-08002B2CF9AE}" pid="4" name="_EmailSubject">
    <vt:lpwstr>Tool to be posted</vt:lpwstr>
  </property>
  <property fmtid="{D5CDD505-2E9C-101B-9397-08002B2CF9AE}" pid="5" name="_AuthorEmail">
    <vt:lpwstr>carrr@who.int</vt:lpwstr>
  </property>
  <property fmtid="{D5CDD505-2E9C-101B-9397-08002B2CF9AE}" pid="6" name="_AuthorEmailDisplayName">
    <vt:lpwstr>CARR, Richard Michael</vt:lpwstr>
  </property>
</Properties>
</file>